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65522" windowWidth="13666" windowHeight="11478" tabRatio="738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1,2'!$A$1:$Q$26</definedName>
    <definedName name="_xlnm.Print_Area" localSheetId="5">'CUADRO 1,3'!$A$1:$Q$25</definedName>
    <definedName name="_xlnm.Print_Area" localSheetId="6">'CUADRO 1,4'!$A$1:$Y$39</definedName>
    <definedName name="_xlnm.Print_Area" localSheetId="7">'CUADRO 1,5'!$A$3:$Y$39</definedName>
    <definedName name="_xlnm.Print_Area" localSheetId="9">'CUADRO 1,7'!$A$1:$Q$45</definedName>
    <definedName name="_xlnm.Print_Area" localSheetId="16">'CUADRO 1.10'!$A$1:$Z$62</definedName>
    <definedName name="_xlnm.Print_Area" localSheetId="17">'CUADRO 1.11'!$A$3:$Z$62</definedName>
    <definedName name="_xlnm.Print_Area" localSheetId="18">'CUADRO 1.12'!$A$1:$Z$27</definedName>
    <definedName name="_xlnm.Print_Area" localSheetId="19">'CUADRO 1.13'!$A$3:$Z$16</definedName>
    <definedName name="_xlnm.Print_Area" localSheetId="2">'CUADRO 1.1A'!$A$1:$O$35</definedName>
    <definedName name="_xlnm.Print_Area" localSheetId="3">'CUADRO 1.1B'!$A$1:$O$35</definedName>
    <definedName name="_xlnm.Print_Area" localSheetId="8">'CUADRO 1.6'!$A$1:$R$52</definedName>
    <definedName name="_xlnm.Print_Area" localSheetId="10">'CUADRO 1.8'!$A$1:$Y$79</definedName>
    <definedName name="_xlnm.Print_Area" localSheetId="11">'CUADRO 1.8 B'!$A$3:$Y$42</definedName>
    <definedName name="_xlnm.Print_Area" localSheetId="12">'CUADRO 1.8 C'!$A$1:$Z$62</definedName>
    <definedName name="_xlnm.Print_Area" localSheetId="13">'CUADRO 1.9'!$A$1:$Y$59</definedName>
    <definedName name="_xlnm.Print_Area" localSheetId="14">'CUADRO 1.9 B'!$A$1:$Y$47</definedName>
    <definedName name="_xlnm.Print_Area" localSheetId="15">'CUADRO 1.9 C'!$A$1:$Z$76</definedName>
    <definedName name="_xlnm.Print_Area" localSheetId="0">'INDICE'!$A$1:$D$32</definedName>
    <definedName name="PAX_NACIONAL" localSheetId="5">'CUADRO 1,3'!$A$6:$N$22</definedName>
    <definedName name="PAX_NACIONAL" localSheetId="6">'CUADRO 1,4'!$A$6:$T$37</definedName>
    <definedName name="PAX_NACIONAL" localSheetId="7">'CUADRO 1,5'!$A$6:$T$37</definedName>
    <definedName name="PAX_NACIONAL" localSheetId="9">'CUADRO 1,7'!$A$6:$N$43</definedName>
    <definedName name="PAX_NACIONAL" localSheetId="16">'CUADRO 1.10'!$A$6:$U$58</definedName>
    <definedName name="PAX_NACIONAL" localSheetId="17">'CUADRO 1.11'!$A$6:$U$60</definedName>
    <definedName name="PAX_NACIONAL" localSheetId="18">'CUADRO 1.12'!$A$7:$U$24</definedName>
    <definedName name="PAX_NACIONAL" localSheetId="19">'CUADRO 1.13'!$A$6:$U$14</definedName>
    <definedName name="PAX_NACIONAL" localSheetId="8">'CUADRO 1.6'!$A$6:$N$50</definedName>
    <definedName name="PAX_NACIONAL" localSheetId="10">'CUADRO 1.8'!$A$6:$T$75</definedName>
    <definedName name="PAX_NACIONAL" localSheetId="11">'CUADRO 1.8 B'!$A$6:$T$39</definedName>
    <definedName name="PAX_NACIONAL" localSheetId="12">'CUADRO 1.8 C'!$A$6:$T$59</definedName>
    <definedName name="PAX_NACIONAL" localSheetId="13">'CUADRO 1.9'!$A$6:$T$55</definedName>
    <definedName name="PAX_NACIONAL" localSheetId="14">'CUADRO 1.9 B'!$A$6:$T$42</definedName>
    <definedName name="PAX_NACIONAL" localSheetId="15">'CUADRO 1.9 C'!$A$6:$T$71</definedName>
    <definedName name="PAX_NACIONAL">'CUADRO 1,2'!$A$6:$N$23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<sst xmlns="http://schemas.openxmlformats.org/spreadsheetml/2006/main" count="1534" uniqueCount="456">
  <si>
    <t>Fuente: Empresas Aéreas Archivo Origen-Destino, Tráfico de Aerotaxis, Tráfico de Vuelos Charter.  *: Variación superior al 500%</t>
  </si>
  <si>
    <t xml:space="preserve">Información provisional. </t>
  </si>
  <si>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</si>
  <si>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</si>
  <si>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</si>
  <si>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</si>
  <si>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</si>
  <si>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</si>
  <si>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</si>
  <si>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</si>
  <si>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</si>
  <si>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</si>
  <si>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</si>
  <si>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</si>
  <si>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</si>
  <si>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</si>
  <si>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</si>
  <si>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</si>
  <si>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</si>
  <si>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</si>
  <si>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</si>
  <si>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</si>
  <si>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</si>
  <si>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</si>
  <si>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</si>
  <si>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</si>
  <si>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</si>
  <si>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</si>
  <si>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</si>
  <si>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Incluye la carga y el correo.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</si>
  <si>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</si>
  <si>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</si>
  <si>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</si>
  <si>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</si>
  <si>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</si>
  <si>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</si>
  <si>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</si>
  <si>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</si>
  <si>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</si>
  <si>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</si>
  <si>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</si>
  <si>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</si>
  <si>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Fuente: Empresas Aéreas, Archivos Origen-Destino, Tráfico por Equipo, Tráfico de Aerotaixs.</t>
  </si>
  <si>
    <t xml:space="preserve">Información provisional. *: Variación superior a 500%   </t>
  </si>
  <si>
    <t>Aerolínea</t>
  </si>
  <si>
    <t>Operación Regular y no regular</t>
  </si>
  <si>
    <t>Cuadro 1.4 Pasajeros Internacionales por Empresa</t>
  </si>
  <si>
    <t>Cuadro 1.5 Carga Internacional por Empresa</t>
  </si>
  <si>
    <t>Empresas Aéreas Archivo Origen-Destino, Tráfico de Vuelos Charter, Tráfico de Aerotaxis.</t>
  </si>
  <si>
    <t xml:space="preserve">Información provisional . Fuente: </t>
  </si>
  <si>
    <t>*</t>
  </si>
  <si>
    <t xml:space="preserve">TOTAL </t>
  </si>
  <si>
    <t>Cuadro 1.6 Pasajeros nacionales por principales rutas</t>
  </si>
  <si>
    <t>Fuente: Empresas aéreas, archivo origen-destino, tráfico de aerotaxis, tráfico de vuelos charter.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</si>
  <si>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</si>
  <si>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</si>
  <si>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</si>
  <si>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</si>
  <si>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</si>
  <si>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</si>
  <si>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</si>
  <si>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</si>
  <si>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</si>
  <si>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</si>
  <si>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</si>
  <si>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</si>
  <si>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</si>
  <si>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</si>
  <si>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</si>
  <si>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</si>
  <si>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</si>
  <si>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</si>
  <si>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</si>
  <si>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</si>
  <si>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</si>
  <si>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</si>
  <si>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</si>
  <si>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</si>
  <si>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</si>
  <si>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</si>
  <si>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</si>
  <si>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</si>
  <si>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</si>
  <si>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</si>
  <si>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</si>
  <si>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</si>
  <si>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</si>
  <si>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</si>
  <si>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</si>
  <si>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</si>
  <si>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</si>
  <si>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</si>
  <si>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</si>
  <si>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</si>
  <si>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</si>
  <si>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</si>
  <si>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</si>
  <si>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</si>
  <si>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</si>
  <si>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</si>
  <si>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</si>
  <si>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</si>
  <si>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</si>
  <si>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</si>
  <si>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</si>
  <si>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</si>
  <si>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</si>
  <si>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</si>
  <si>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</si>
  <si>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</si>
  <si>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</si>
  <si>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</si>
  <si>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</si>
  <si>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</si>
  <si>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</si>
  <si>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</si>
  <si>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</si>
  <si>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</si>
  <si>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</si>
  <si>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</si>
  <si>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</si>
  <si>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</si>
  <si>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</si>
  <si>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Nota: No incluye los pasajeros en tránsito, ni pasajeros en conexión.</t>
  </si>
  <si>
    <t>Cuadro 1.11 Carga nacional por Aeropuerto</t>
  </si>
  <si>
    <t>Nota: No incluye carga en tránsito. La carga Incluye el correo.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</si>
  <si>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</si>
  <si>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</si>
  <si>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</si>
  <si>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</si>
  <si>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</si>
  <si>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</si>
  <si>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</si>
  <si>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 xml:space="preserve">A partir del mes de abril de 2011, el boletín incluirá la operación de aeropuertos (pasajeros y carga) , en los cuadros 1.10 al 1.13. Estos cuadros reflejan el aeropuerto que es el origen o destino final de los pasajeros o la carga, 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</si>
  <si>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</si>
  <si>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</si>
  <si>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</si>
  <si>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SANTIAGO CASTRO GOMEZ</t>
  </si>
  <si>
    <t>ADRIANA SANCLEMENTE ALZATE</t>
  </si>
  <si>
    <t>Jefe Oficina de Transporte Aéreo</t>
  </si>
  <si>
    <t>JORGE ALONSO QUINTANA CRISTANCHO</t>
  </si>
  <si>
    <t>Jefe Grupo de Estudios Sectoriales</t>
  </si>
  <si>
    <t>Director General Aeronáutica Civil</t>
  </si>
  <si>
    <t>JUAN CARLOS TORRES CAMARGO</t>
  </si>
  <si>
    <t>situación afecta principalmente las rutas hacia SJO, LIM, BUE y UIO.</t>
  </si>
  <si>
    <t xml:space="preserve">Desde el mes de noviembre las aerolíneas TACA - PERU y LACSA realizaron modificaciones a sus sistemas de información y por lo tanto solo reportaron información en las rutas autorizadas por la autoridad aeronáutica, sin incluir otros destinos. Esta </t>
  </si>
  <si>
    <t>Ruta</t>
  </si>
  <si>
    <t>Información provisional.</t>
  </si>
  <si>
    <t>Este boletín no incluye la información de algunos aerotaxis que históricamente han movilizado un promedio mensual de 500 pasajeros.</t>
  </si>
  <si>
    <t>Boletín Origen-Destino Febrero 2012</t>
  </si>
  <si>
    <t>Ene- Feb 2011</t>
  </si>
  <si>
    <t>Ene- Feb 2012</t>
  </si>
  <si>
    <t>Ene - Feb 2012 / Ene - Feb 2011</t>
  </si>
  <si>
    <t>Feb 2012 - Feb 2011</t>
  </si>
  <si>
    <t>Febrero 2012</t>
  </si>
  <si>
    <t>Febrero 2011</t>
  </si>
  <si>
    <t>Enero - Febrero 2012</t>
  </si>
  <si>
    <t>Enero - Febrero 2011</t>
  </si>
  <si>
    <t>Avianca</t>
  </si>
  <si>
    <t>Aires</t>
  </si>
  <si>
    <t>Copa Airlines Colombia</t>
  </si>
  <si>
    <t>Satena</t>
  </si>
  <si>
    <t>Easy Fly</t>
  </si>
  <si>
    <t>Searca</t>
  </si>
  <si>
    <t>Aer. Antioquia</t>
  </si>
  <si>
    <t>Taxcaldas</t>
  </si>
  <si>
    <t>Sarpa</t>
  </si>
  <si>
    <t>Petroleum</t>
  </si>
  <si>
    <t>Sadelca</t>
  </si>
  <si>
    <t>Alpes</t>
  </si>
  <si>
    <t>Arall</t>
  </si>
  <si>
    <t>Aeroexpreso del Pacifico</t>
  </si>
  <si>
    <t>Otras</t>
  </si>
  <si>
    <t>Aerosucre</t>
  </si>
  <si>
    <t>LAS</t>
  </si>
  <si>
    <t>CV Cargo</t>
  </si>
  <si>
    <t>Aer Caribe</t>
  </si>
  <si>
    <t>Selva</t>
  </si>
  <si>
    <t>Tampa</t>
  </si>
  <si>
    <t>Air Colombia</t>
  </si>
  <si>
    <t>Sky Lease I.</t>
  </si>
  <si>
    <t>American</t>
  </si>
  <si>
    <t>Aerogal</t>
  </si>
  <si>
    <t>Iberia</t>
  </si>
  <si>
    <t>Spirit Airlines</t>
  </si>
  <si>
    <t>Continental</t>
  </si>
  <si>
    <t>Taca</t>
  </si>
  <si>
    <t>Lan Peru</t>
  </si>
  <si>
    <t>Air France</t>
  </si>
  <si>
    <t>Lan Chile</t>
  </si>
  <si>
    <t>Lacsa</t>
  </si>
  <si>
    <t>Copa</t>
  </si>
  <si>
    <t>Lufthansa</t>
  </si>
  <si>
    <t>Delta</t>
  </si>
  <si>
    <t>TAM</t>
  </si>
  <si>
    <t>Jetblue</t>
  </si>
  <si>
    <t>Aerol. Argentinas</t>
  </si>
  <si>
    <t>Oceanair</t>
  </si>
  <si>
    <t>Air Canada</t>
  </si>
  <si>
    <t>Aeromexico</t>
  </si>
  <si>
    <t>Air Transat</t>
  </si>
  <si>
    <t>Taca International Airlines S.A</t>
  </si>
  <si>
    <t>Tame</t>
  </si>
  <si>
    <t>Conviasa</t>
  </si>
  <si>
    <t>Insel Air</t>
  </si>
  <si>
    <t>Centurion</t>
  </si>
  <si>
    <t>Linea A. Carguera de Col</t>
  </si>
  <si>
    <t>Ups</t>
  </si>
  <si>
    <t>Martinair</t>
  </si>
  <si>
    <t>Airborne Express. Inc</t>
  </si>
  <si>
    <t>Florida West</t>
  </si>
  <si>
    <t>Absa</t>
  </si>
  <si>
    <t>Mas Air</t>
  </si>
  <si>
    <t>Cargolux</t>
  </si>
  <si>
    <t>Fedex</t>
  </si>
  <si>
    <t>Vensecar C.A.</t>
  </si>
  <si>
    <t>Amerijet</t>
  </si>
  <si>
    <t>BOG-MDE-BOG</t>
  </si>
  <si>
    <t>BOG-CLO-BOG</t>
  </si>
  <si>
    <t>BOG-CTG-BOG</t>
  </si>
  <si>
    <t>BOG-BAQ-BOG</t>
  </si>
  <si>
    <t>BOG-BGA-BOG</t>
  </si>
  <si>
    <t>BOG-SMR-BOG</t>
  </si>
  <si>
    <t>BOG-PEI-BOG</t>
  </si>
  <si>
    <t>BOG-CUC-BOG</t>
  </si>
  <si>
    <t>BOG-ADZ-BOG</t>
  </si>
  <si>
    <t>BOG-MTR-BOG</t>
  </si>
  <si>
    <t>BOG-EYP-BOG</t>
  </si>
  <si>
    <t>BOG-NVA-BOG</t>
  </si>
  <si>
    <t>CTG-MDE-CTG</t>
  </si>
  <si>
    <t>BOG-AXM-BOG</t>
  </si>
  <si>
    <t>BOG-VUP-BOG</t>
  </si>
  <si>
    <t>CLO-MDE-CLO</t>
  </si>
  <si>
    <t>BOG-EJA-BOG</t>
  </si>
  <si>
    <t>APO-EOH-APO</t>
  </si>
  <si>
    <t>BOG-MZL-BOG</t>
  </si>
  <si>
    <t>ADZ-MDE-ADZ</t>
  </si>
  <si>
    <t>EOH-UIB-EOH</t>
  </si>
  <si>
    <t>BOG-PSO-BOG</t>
  </si>
  <si>
    <t>BAQ-MDE-BAQ</t>
  </si>
  <si>
    <t>CLO-CTG-CLO</t>
  </si>
  <si>
    <t>ADZ-CLO-ADZ</t>
  </si>
  <si>
    <t>BOG-LET-BOG</t>
  </si>
  <si>
    <t>EOH-MTR-EOH</t>
  </si>
  <si>
    <t>BOG-IBE-BOG</t>
  </si>
  <si>
    <t>CLO-BAQ-CLO</t>
  </si>
  <si>
    <t>MDE-SMR-MDE</t>
  </si>
  <si>
    <t>BOG-EOH-BOG</t>
  </si>
  <si>
    <t>BOG-AUC-BOG</t>
  </si>
  <si>
    <t>BOG-PPN-BOG</t>
  </si>
  <si>
    <t>BOG-RCH-BOG</t>
  </si>
  <si>
    <t>CUC-BGA-CUC</t>
  </si>
  <si>
    <t>CLO-SMR-CLO</t>
  </si>
  <si>
    <t>ADZ-CTG-ADZ</t>
  </si>
  <si>
    <t>EOH-PEI-EOH</t>
  </si>
  <si>
    <t>ADZ-PVA-ADZ</t>
  </si>
  <si>
    <t>BOG-FLA-BOG</t>
  </si>
  <si>
    <t>BOG-UIB-BOG</t>
  </si>
  <si>
    <t>OTRAS</t>
  </si>
  <si>
    <t>CLO-TCO-CLO</t>
  </si>
  <si>
    <t>ADZ-PEI-ADZ</t>
  </si>
  <si>
    <t>ADZ-BGA-ADZ</t>
  </si>
  <si>
    <t>BOG-MIA-BOG</t>
  </si>
  <si>
    <t>MDE-MIA-MDE</t>
  </si>
  <si>
    <t>BOG-FLL-BOG</t>
  </si>
  <si>
    <t>BOG-IAH-BOG</t>
  </si>
  <si>
    <t>CLO-MIA-CLO</t>
  </si>
  <si>
    <t>BOG-JFK-BOG</t>
  </si>
  <si>
    <t>BOG-ORL-BOG</t>
  </si>
  <si>
    <t>MDE-FLL-MDE</t>
  </si>
  <si>
    <t>BAQ-MIA-BAQ</t>
  </si>
  <si>
    <t>BOG-YYZ-BOG</t>
  </si>
  <si>
    <t>BOG-EWR-BOG</t>
  </si>
  <si>
    <t>CTG-FLL-CTG</t>
  </si>
  <si>
    <t>BOG-ATL-BOG</t>
  </si>
  <si>
    <t>MDE-JFK-MDE</t>
  </si>
  <si>
    <t>AXM-FLL-AXM</t>
  </si>
  <si>
    <t>BOG-LIM-BOG</t>
  </si>
  <si>
    <t>BOG-UIO-BOG</t>
  </si>
  <si>
    <t>BOG-CCS-BOG</t>
  </si>
  <si>
    <t>BOG-SCL-BOG</t>
  </si>
  <si>
    <t>BOG-GRU-BOG</t>
  </si>
  <si>
    <t>BOG-BUE-BOG</t>
  </si>
  <si>
    <t>BOG-GYE-BOG</t>
  </si>
  <si>
    <t>BOG-SAO-BOG</t>
  </si>
  <si>
    <t>MDE-UIO-MDE</t>
  </si>
  <si>
    <t>BOG-VLN-BOG</t>
  </si>
  <si>
    <t>MDE-CCS-MDE</t>
  </si>
  <si>
    <t>MDE-LIM-MDE</t>
  </si>
  <si>
    <t>BOG-RIO-BOG</t>
  </si>
  <si>
    <t>CTG-CCS-CTG</t>
  </si>
  <si>
    <t>CLO-UIO-CLO</t>
  </si>
  <si>
    <t>CLO-CCS-CLO</t>
  </si>
  <si>
    <t>BOG-MAD-BOG</t>
  </si>
  <si>
    <t>BOG-CDG-BOG</t>
  </si>
  <si>
    <t>BOG-FRA-BOG</t>
  </si>
  <si>
    <t>CLO-MAD-CLO</t>
  </si>
  <si>
    <t>MDE-MAD-MDE</t>
  </si>
  <si>
    <t>BOG-BCN-BOG</t>
  </si>
  <si>
    <t>PEI-MAD-PEI</t>
  </si>
  <si>
    <t>CTG-MAD-CTG</t>
  </si>
  <si>
    <t>CLO-BCN-CLO</t>
  </si>
  <si>
    <t>BAQ-MAD-BAQ</t>
  </si>
  <si>
    <t>BOG-PTY-BOG</t>
  </si>
  <si>
    <t>BOG-MEX-BOG</t>
  </si>
  <si>
    <t>MDE-PTY-MDE</t>
  </si>
  <si>
    <t>CLO-PTY-CLO</t>
  </si>
  <si>
    <t>BAQ-PTY-BAQ</t>
  </si>
  <si>
    <t>CTG-PTY-CTG</t>
  </si>
  <si>
    <t>BOG-SJO-BOG</t>
  </si>
  <si>
    <t>ADZ-PTY-ADZ</t>
  </si>
  <si>
    <t>BOG-SDQ-BOG</t>
  </si>
  <si>
    <t>BOG-PUJ-BOG</t>
  </si>
  <si>
    <t>BOG-CUR-BOG</t>
  </si>
  <si>
    <t>BOG-AUA-BOG</t>
  </si>
  <si>
    <t>BOG-HAV-BOG</t>
  </si>
  <si>
    <t>MDE-CUR-MDE</t>
  </si>
  <si>
    <t>CLO-AUA-CLO</t>
  </si>
  <si>
    <t>ESTADOS UNIDOS</t>
  </si>
  <si>
    <t>CANADA</t>
  </si>
  <si>
    <t>ECUADOR</t>
  </si>
  <si>
    <t>PERU</t>
  </si>
  <si>
    <t>VENEZUELA</t>
  </si>
  <si>
    <t>BRASIL</t>
  </si>
  <si>
    <t>CHILE</t>
  </si>
  <si>
    <t>ARGENTINA</t>
  </si>
  <si>
    <t>BOLIVIA</t>
  </si>
  <si>
    <t>ESPAÑA</t>
  </si>
  <si>
    <t>FRANCIA</t>
  </si>
  <si>
    <t>ALEMANIA</t>
  </si>
  <si>
    <t>INGLATERRA</t>
  </si>
  <si>
    <t>PANAMA</t>
  </si>
  <si>
    <t>MEXICO</t>
  </si>
  <si>
    <t>COSTA RICA</t>
  </si>
  <si>
    <t>EL SALVADOR</t>
  </si>
  <si>
    <t>REPUBLICA DOMINICANA</t>
  </si>
  <si>
    <t>ANTILLAS HOLANDESAS</t>
  </si>
  <si>
    <t>CUBA</t>
  </si>
  <si>
    <t>Cubana</t>
  </si>
  <si>
    <t>Tiara Air</t>
  </si>
  <si>
    <t>BOG-LAX-BOG</t>
  </si>
  <si>
    <t>BOG-CPQ-BOG</t>
  </si>
  <si>
    <t>BOG-AMS-BOG</t>
  </si>
  <si>
    <t>BOG-LUX-BOG</t>
  </si>
  <si>
    <t>PUERTO RICO</t>
  </si>
  <si>
    <t>PARAGUAY</t>
  </si>
  <si>
    <t>URUGUAY</t>
  </si>
  <si>
    <t>HOLANDA</t>
  </si>
  <si>
    <t>LUXEMBURGO</t>
  </si>
  <si>
    <t>BARBADOS</t>
  </si>
  <si>
    <t>Lufthansa Cargo</t>
  </si>
  <si>
    <t>BOGOTA</t>
  </si>
  <si>
    <t>BOGOTA - ELDORADO</t>
  </si>
  <si>
    <t>RIONEGRO - ANTIOQUIA</t>
  </si>
  <si>
    <t>RIONEGRO - JOSE M. CORDOVA</t>
  </si>
  <si>
    <t>CALI</t>
  </si>
  <si>
    <t>CALI - ALFONSO BONILLA ARAGON</t>
  </si>
  <si>
    <t>CARTAGENA</t>
  </si>
  <si>
    <t>CARTAGENA - RAFAEL NUQEZ</t>
  </si>
  <si>
    <t>BARRANQUILLA</t>
  </si>
  <si>
    <t>BARRANQUILLA-E. CORTISSOZ</t>
  </si>
  <si>
    <t>BUCARAMANGA</t>
  </si>
  <si>
    <t>BUCARAMANGA - PALONEGRO</t>
  </si>
  <si>
    <t>SAN ANDRES - ISLA</t>
  </si>
  <si>
    <t>SAN ANDRES-GUSTAVO ROJAS PINILLA</t>
  </si>
  <si>
    <t>SANTA MARTA</t>
  </si>
  <si>
    <t>SANTA MARTA - SIMON BOLIVAR</t>
  </si>
  <si>
    <t>MEDELLIN</t>
  </si>
  <si>
    <t>MEDELLIN - OLAYA HERRERA</t>
  </si>
  <si>
    <t>CUCUTA</t>
  </si>
  <si>
    <t>CUCUTA - CAMILO DAZA</t>
  </si>
  <si>
    <t>PEREIRA</t>
  </si>
  <si>
    <t>PEREIRA - MATECAÑAS</t>
  </si>
  <si>
    <t>MONTERIA</t>
  </si>
  <si>
    <t>MONTERIA - LOS GARZONES</t>
  </si>
  <si>
    <t>EL YOPAL</t>
  </si>
  <si>
    <t>NEIVA</t>
  </si>
  <si>
    <t>NEIVA - BENITO SALAS</t>
  </si>
  <si>
    <t>ARMENIA</t>
  </si>
  <si>
    <t>ARMENIA - EL EDEN</t>
  </si>
  <si>
    <t>VALLEDUPAR</t>
  </si>
  <si>
    <t>VALLEDUPAR-ALFONSO LOPEZ P.</t>
  </si>
  <si>
    <t>QUIBDO</t>
  </si>
  <si>
    <t>QUIBDO - EL CARAÑO</t>
  </si>
  <si>
    <t>MANIZALES</t>
  </si>
  <si>
    <t>MANIZALES - LA NUBIA</t>
  </si>
  <si>
    <t>PASTO</t>
  </si>
  <si>
    <t>PASTO - ANTONIO NARIQO</t>
  </si>
  <si>
    <t>BARRANCABERMEJA</t>
  </si>
  <si>
    <t>BARRANCABERMEJA-YARIGUIES</t>
  </si>
  <si>
    <t>CAREPA</t>
  </si>
  <si>
    <t>ANTONIO ROLDAN BETANCOURT</t>
  </si>
  <si>
    <t>IBAGUE</t>
  </si>
  <si>
    <t>IBAGUE - PERALES</t>
  </si>
  <si>
    <t>LETICIA</t>
  </si>
  <si>
    <t>LETICIA-ALFREDO VASQUEZ COBO</t>
  </si>
  <si>
    <t>VILLAVICENCIO</t>
  </si>
  <si>
    <t>VANGUARDIA</t>
  </si>
  <si>
    <t>ARAUCA - MUNICIPIO</t>
  </si>
  <si>
    <t>ARAUCA - SANTIAGO PEREZ QUIROZ</t>
  </si>
  <si>
    <t>PUERTO GAITAN</t>
  </si>
  <si>
    <t>MORELIA</t>
  </si>
  <si>
    <t>RIOHACHA</t>
  </si>
  <si>
    <t>RIOHACHA-ALMIRANTE PADILLA</t>
  </si>
  <si>
    <t>POPAYAN</t>
  </si>
  <si>
    <t>POPAYAN - GMOLEON VALENCIA</t>
  </si>
  <si>
    <t>FLORENCIA</t>
  </si>
  <si>
    <t>GUSTAVO ARTUNDUAGA PAREDES</t>
  </si>
  <si>
    <t>TUMACO</t>
  </si>
  <si>
    <t>TUMACO - LA FLORIDA</t>
  </si>
  <si>
    <t>PROVIDENCIA</t>
  </si>
  <si>
    <t>PROVIDENCIA- EL EMBRUJO</t>
  </si>
  <si>
    <t>MAICAO</t>
  </si>
  <si>
    <t>JORGE ISAACS (ANTES LA MINA)</t>
  </si>
  <si>
    <t>PUERTO ASIS</t>
  </si>
  <si>
    <t>PUERTO ASIS - 3 DE MAYO</t>
  </si>
  <si>
    <t>PUERTO CARRENO</t>
  </si>
  <si>
    <t>CARREÑO-GERMAN OLANO</t>
  </si>
  <si>
    <t>MITU</t>
  </si>
  <si>
    <t>COROZAL</t>
  </si>
  <si>
    <t>COROZAL - LAS BRUJAS</t>
  </si>
  <si>
    <t>CAUCASIA</t>
  </si>
  <si>
    <t>CAUCASIA- JUAN H. WHITE</t>
  </si>
  <si>
    <t>PUERTO INIRIDA</t>
  </si>
  <si>
    <t>PUERTO INIRIDA - CESAR GAVIRIA TRUJ</t>
  </si>
  <si>
    <t>URIBIA</t>
  </si>
  <si>
    <t>PUERTO BOLIVAR - PORTETE</t>
  </si>
  <si>
    <t>SAN JOSE DEL GUAVIARE</t>
  </si>
  <si>
    <t>BAHIA SOLANO</t>
  </si>
  <si>
    <t>BAHIA SOLANO - JOSE C. MUTIS</t>
  </si>
  <si>
    <t>GUAPI</t>
  </si>
  <si>
    <t>GUAPI - JUAN CASIANO</t>
  </si>
  <si>
    <t>NUQUI</t>
  </si>
  <si>
    <t>NUQUI - REYES MURILLO</t>
  </si>
  <si>
    <t>VILLA GARZON</t>
  </si>
  <si>
    <t>REMEDIOS</t>
  </si>
  <si>
    <t>REMEDIOS OTU</t>
  </si>
  <si>
    <t>CUMARIBO</t>
  </si>
  <si>
    <t>PUERTO BOYACA</t>
  </si>
  <si>
    <t>VELASQUEZ</t>
  </si>
  <si>
    <t>EL BAGRE</t>
  </si>
  <si>
    <t>SOLANO</t>
  </si>
  <si>
    <t>GUAINIA (BARRANCO MINAS)</t>
  </si>
  <si>
    <t>BARRANCO MINAS</t>
  </si>
  <si>
    <t>COVENAS</t>
  </si>
  <si>
    <t>COVEÑAS</t>
  </si>
  <si>
    <t>LA PRIMAVERA</t>
  </si>
  <si>
    <t>CARURU</t>
  </si>
  <si>
    <t>LA MACARENA</t>
  </si>
  <si>
    <t>LA MACARENA - META</t>
  </si>
  <si>
    <t>TARAIRA</t>
  </si>
  <si>
    <t>MIRAFLORES - GUAVIARE</t>
  </si>
  <si>
    <t>MIRAFLORES</t>
  </si>
  <si>
    <t>PUERTO LEGUIZAMO</t>
  </si>
  <si>
    <t>SANTA RITA - VICHADA</t>
  </si>
  <si>
    <t>CENTRO ADM. "MARANDUA"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</si>
</sst>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0_);\(#,##0.000\)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name val="Courier"/>
      <family val="3"/>
    </font>
    <font>
      <b/>
      <sz val="12"/>
      <name val="Courier"/>
      <family val="3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b/>
      <u val="single"/>
      <sz val="16"/>
      <name val="Arial"/>
      <family val="2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4"/>
      <color indexed="12"/>
      <name val="Century Gothic"/>
      <family val="2"/>
    </font>
    <font>
      <b/>
      <sz val="15"/>
      <name val="Century Gothic"/>
      <family val="2"/>
    </font>
    <font>
      <b/>
      <u val="single"/>
      <sz val="15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9"/>
      <name val="Arial"/>
      <family val="2"/>
    </font>
    <font>
      <b/>
      <sz val="16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b/>
      <u val="single"/>
      <sz val="16"/>
      <color indexed="48"/>
      <name val="Arial"/>
      <family val="2"/>
    </font>
    <font>
      <sz val="10"/>
      <color indexed="1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22"/>
      <color indexed="62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sz val="12"/>
      <color indexed="5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b/>
      <sz val="18"/>
      <color indexed="49"/>
      <name val="Arial"/>
      <family val="2"/>
    </font>
    <font>
      <b/>
      <u val="single"/>
      <sz val="20"/>
      <color indexed="56"/>
      <name val="Arial"/>
      <family val="2"/>
    </font>
    <font>
      <b/>
      <u val="single"/>
      <sz val="14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22"/>
      <color theme="4" tint="-0.24997000396251678"/>
      <name val="Arial"/>
      <family val="2"/>
    </font>
    <font>
      <b/>
      <sz val="16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b/>
      <sz val="18"/>
      <color theme="8" tint="0.39998000860214233"/>
      <name val="Arial"/>
      <family val="2"/>
    </font>
    <font>
      <b/>
      <u val="single"/>
      <sz val="20"/>
      <color rgb="FF002060"/>
      <name val="Arial"/>
      <family val="2"/>
    </font>
    <font>
      <b/>
      <u val="single"/>
      <sz val="14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4"/>
        <bgColor indexed="64"/>
      </patternFill>
    </fill>
  </fills>
  <borders count="2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ck"/>
      <top style="thin"/>
      <bottom style="thick"/>
    </border>
    <border>
      <left style="double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ck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thick">
        <color theme="5" tint="-0.4999699890613556"/>
      </bottom>
    </border>
    <border>
      <left style="thin"/>
      <right style="thin"/>
      <top style="medium"/>
      <bottom style="thick">
        <color theme="5" tint="-0.4999699890613556"/>
      </bottom>
    </border>
    <border>
      <left style="thin"/>
      <right style="medium"/>
      <top style="medium"/>
      <bottom style="thick">
        <color theme="5" tint="-0.4999699890613556"/>
      </bottom>
    </border>
    <border>
      <left style="medium"/>
      <right style="thin"/>
      <top style="medium"/>
      <bottom style="thick">
        <color theme="5" tint="-0.4999699890613556"/>
      </bottom>
    </border>
    <border>
      <left style="thin"/>
      <right>
        <color indexed="63"/>
      </right>
      <top style="medium"/>
      <bottom style="thick">
        <color theme="5" tint="-0.4999699890613556"/>
      </bottom>
    </border>
    <border>
      <left>
        <color indexed="63"/>
      </left>
      <right style="thin"/>
      <top style="medium"/>
      <bottom style="thick">
        <color theme="5" tint="-0.4999699890613556"/>
      </bottom>
    </border>
    <border>
      <left style="thick"/>
      <right style="medium"/>
      <top style="medium"/>
      <bottom style="thick">
        <color theme="5" tint="-0.4999699890613556"/>
      </bottom>
    </border>
    <border>
      <left style="thin"/>
      <right style="thick"/>
      <top style="medium"/>
      <bottom style="thick">
        <color theme="4" tint="-0.4999699890613556"/>
      </bottom>
    </border>
    <border>
      <left style="thin"/>
      <right style="thin"/>
      <top style="medium"/>
      <bottom style="thick">
        <color theme="4" tint="-0.4999699890613556"/>
      </bottom>
    </border>
    <border>
      <left style="thin"/>
      <right style="medium"/>
      <top style="medium"/>
      <bottom style="thick">
        <color theme="4" tint="-0.4999699890613556"/>
      </bottom>
    </border>
    <border>
      <left style="medium"/>
      <right style="thin"/>
      <top style="medium"/>
      <bottom style="thick">
        <color theme="4" tint="-0.4999699890613556"/>
      </bottom>
    </border>
    <border>
      <left>
        <color indexed="63"/>
      </left>
      <right style="thin"/>
      <top style="medium"/>
      <bottom style="thick">
        <color theme="4" tint="-0.4999699890613556"/>
      </bottom>
    </border>
    <border>
      <left style="thick"/>
      <right style="medium"/>
      <top style="medium"/>
      <bottom style="thick">
        <color theme="4" tint="-0.4999699890613556"/>
      </bottom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n"/>
      <right style="thick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thick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 style="thick"/>
      <bottom style="double"/>
    </border>
    <border>
      <left style="thin"/>
      <right style="medium"/>
      <top style="thick"/>
      <bottom style="double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double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double"/>
      <right style="medium"/>
      <top>
        <color indexed="63"/>
      </top>
      <bottom style="thick"/>
    </border>
    <border>
      <left style="thin"/>
      <right>
        <color indexed="63"/>
      </right>
      <top style="thick"/>
      <bottom style="double"/>
    </border>
    <border>
      <left style="thin"/>
      <right style="thin"/>
      <top style="thick"/>
      <bottom>
        <color indexed="63"/>
      </bottom>
    </border>
    <border>
      <left style="medium"/>
      <right style="thick"/>
      <top style="medium"/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thin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 style="medium"/>
      <top style="thin"/>
      <bottom style="thick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20" borderId="0" applyNumberFormat="0" applyBorder="0" applyAlignment="0" applyProtection="0"/>
    <xf numFmtId="0" fontId="95" fillId="21" borderId="1" applyNumberFormat="0" applyAlignment="0" applyProtection="0"/>
    <xf numFmtId="0" fontId="96" fillId="22" borderId="2" applyNumberFormat="0" applyAlignment="0" applyProtection="0"/>
    <xf numFmtId="0" fontId="97" fillId="0" borderId="3" applyNumberFormat="0" applyFill="0" applyAlignment="0" applyProtection="0"/>
    <xf numFmtId="0" fontId="98" fillId="0" borderId="0" applyNumberFormat="0" applyFill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9" fillId="29" borderId="1" applyNumberFormat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4" fillId="0" borderId="0">
      <alignment/>
      <protection/>
    </xf>
    <xf numFmtId="0" fontId="103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4" fillId="21" borderId="5" applyNumberFormat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98" fillId="0" borderId="8" applyNumberFormat="0" applyFill="0" applyAlignment="0" applyProtection="0"/>
    <xf numFmtId="0" fontId="110" fillId="0" borderId="9" applyNumberFormat="0" applyFill="0" applyAlignment="0" applyProtection="0"/>
  </cellStyleXfs>
  <cellXfs count="666">
    <xf numFmtId="0" fontId="0" fillId="0" borderId="0" xfId="0" applyFont="1" applyAlignment="1">
      <alignment/>
    </xf>
    <xf numFmtId="37" fontId="3" fillId="0" borderId="0" xfId="60" applyFont="1">
      <alignment/>
      <protection/>
    </xf>
    <xf numFmtId="4" fontId="3" fillId="0" borderId="0" xfId="60" applyNumberFormat="1" applyFont="1">
      <alignment/>
      <protection/>
    </xf>
    <xf numFmtId="37" fontId="3" fillId="0" borderId="0" xfId="60" applyFont="1" applyFill="1">
      <alignment/>
      <protection/>
    </xf>
    <xf numFmtId="2" fontId="3" fillId="0" borderId="0" xfId="60" applyNumberFormat="1" applyFont="1" applyFill="1">
      <alignment/>
      <protection/>
    </xf>
    <xf numFmtId="37" fontId="3" fillId="33" borderId="0" xfId="60" applyFont="1" applyFill="1">
      <alignment/>
      <protection/>
    </xf>
    <xf numFmtId="39" fontId="5" fillId="33" borderId="0" xfId="60" applyNumberFormat="1" applyFont="1" applyFill="1" applyBorder="1" applyProtection="1">
      <alignment/>
      <protection/>
    </xf>
    <xf numFmtId="37" fontId="5" fillId="33" borderId="0" xfId="60" applyFont="1" applyFill="1" applyBorder="1">
      <alignment/>
      <protection/>
    </xf>
    <xf numFmtId="2" fontId="6" fillId="34" borderId="10" xfId="60" applyNumberFormat="1" applyFont="1" applyFill="1" applyBorder="1" applyAlignment="1" applyProtection="1">
      <alignment horizontal="right" indent="1"/>
      <protection/>
    </xf>
    <xf numFmtId="2" fontId="6" fillId="0" borderId="11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center"/>
      <protection/>
    </xf>
    <xf numFmtId="2" fontId="6" fillId="0" borderId="13" xfId="60" applyNumberFormat="1" applyFont="1" applyFill="1" applyBorder="1" applyAlignment="1" applyProtection="1">
      <alignment horizontal="center"/>
      <protection/>
    </xf>
    <xf numFmtId="2" fontId="6" fillId="0" borderId="14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right" indent="1"/>
      <protection/>
    </xf>
    <xf numFmtId="2" fontId="6" fillId="0" borderId="14" xfId="60" applyNumberFormat="1" applyFont="1" applyFill="1" applyBorder="1" applyAlignment="1" applyProtection="1">
      <alignment horizontal="right" indent="1"/>
      <protection/>
    </xf>
    <xf numFmtId="37" fontId="5" fillId="0" borderId="11" xfId="60" applyFont="1" applyFill="1" applyBorder="1" applyAlignment="1" applyProtection="1">
      <alignment horizontal="left"/>
      <protection/>
    </xf>
    <xf numFmtId="2" fontId="6" fillId="34" borderId="15" xfId="60" applyNumberFormat="1" applyFont="1" applyFill="1" applyBorder="1">
      <alignment/>
      <protection/>
    </xf>
    <xf numFmtId="2" fontId="6" fillId="0" borderId="0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Alignment="1" applyProtection="1">
      <alignment horizontal="right" indent="1"/>
      <protection/>
    </xf>
    <xf numFmtId="2" fontId="6" fillId="0" borderId="17" xfId="60" applyNumberFormat="1" applyFont="1" applyFill="1" applyBorder="1" applyAlignment="1" applyProtection="1">
      <alignment horizontal="right" indent="1"/>
      <protection/>
    </xf>
    <xf numFmtId="2" fontId="6" fillId="0" borderId="18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Protection="1">
      <alignment/>
      <protection/>
    </xf>
    <xf numFmtId="2" fontId="6" fillId="0" borderId="18" xfId="60" applyNumberFormat="1" applyFont="1" applyFill="1" applyBorder="1" applyProtection="1">
      <alignment/>
      <protection/>
    </xf>
    <xf numFmtId="37" fontId="5" fillId="0" borderId="0" xfId="60" applyFont="1" applyFill="1" applyBorder="1" applyAlignment="1" applyProtection="1">
      <alignment horizontal="left"/>
      <protection/>
    </xf>
    <xf numFmtId="37" fontId="7" fillId="0" borderId="18" xfId="60" applyFont="1" applyFill="1" applyBorder="1" applyAlignment="1" applyProtection="1">
      <alignment horizontal="left"/>
      <protection/>
    </xf>
    <xf numFmtId="2" fontId="6" fillId="34" borderId="19" xfId="60" applyNumberFormat="1" applyFont="1" applyFill="1" applyBorder="1">
      <alignment/>
      <protection/>
    </xf>
    <xf numFmtId="2" fontId="6" fillId="0" borderId="20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Alignment="1" applyProtection="1">
      <alignment horizontal="right" indent="1"/>
      <protection/>
    </xf>
    <xf numFmtId="2" fontId="6" fillId="0" borderId="22" xfId="60" applyNumberFormat="1" applyFont="1" applyFill="1" applyBorder="1" applyAlignment="1" applyProtection="1">
      <alignment horizontal="right" indent="1"/>
      <protection/>
    </xf>
    <xf numFmtId="2" fontId="6" fillId="0" borderId="23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Protection="1">
      <alignment/>
      <protection/>
    </xf>
    <xf numFmtId="2" fontId="6" fillId="0" borderId="23" xfId="60" applyNumberFormat="1" applyFont="1" applyFill="1" applyBorder="1" applyProtection="1">
      <alignment/>
      <protection/>
    </xf>
    <xf numFmtId="37" fontId="3" fillId="0" borderId="20" xfId="60" applyFont="1" applyFill="1" applyBorder="1">
      <alignment/>
      <protection/>
    </xf>
    <xf numFmtId="37" fontId="8" fillId="0" borderId="23" xfId="60" applyFont="1" applyFill="1" applyBorder="1" applyAlignment="1" applyProtection="1">
      <alignment horizontal="left"/>
      <protection/>
    </xf>
    <xf numFmtId="37" fontId="3" fillId="0" borderId="0" xfId="60" applyFont="1" applyFill="1" applyBorder="1">
      <alignment/>
      <protection/>
    </xf>
    <xf numFmtId="37" fontId="9" fillId="0" borderId="18" xfId="60" applyFont="1" applyFill="1" applyBorder="1" applyAlignment="1" applyProtection="1">
      <alignment horizontal="left"/>
      <protection/>
    </xf>
    <xf numFmtId="37" fontId="6" fillId="34" borderId="24" xfId="60" applyFont="1" applyFill="1" applyBorder="1">
      <alignment/>
      <protection/>
    </xf>
    <xf numFmtId="37" fontId="3" fillId="0" borderId="25" xfId="60" applyFont="1" applyFill="1" applyBorder="1" applyProtection="1">
      <alignment/>
      <protection/>
    </xf>
    <xf numFmtId="37" fontId="3" fillId="0" borderId="26" xfId="60" applyFont="1" applyFill="1" applyBorder="1" applyProtection="1">
      <alignment/>
      <protection/>
    </xf>
    <xf numFmtId="37" fontId="3" fillId="0" borderId="27" xfId="60" applyFont="1" applyFill="1" applyBorder="1" applyAlignment="1" applyProtection="1">
      <alignment horizontal="right"/>
      <protection/>
    </xf>
    <xf numFmtId="37" fontId="3" fillId="0" borderId="28" xfId="60" applyFont="1" applyFill="1" applyBorder="1" applyAlignment="1" applyProtection="1">
      <alignment horizontal="right"/>
      <protection/>
    </xf>
    <xf numFmtId="37" fontId="5" fillId="0" borderId="25" xfId="60" applyFont="1" applyFill="1" applyBorder="1" applyAlignment="1" applyProtection="1">
      <alignment horizontal="left"/>
      <protection/>
    </xf>
    <xf numFmtId="37" fontId="7" fillId="0" borderId="28" xfId="60" applyFont="1" applyFill="1" applyBorder="1" applyAlignment="1" applyProtection="1">
      <alignment horizontal="left"/>
      <protection/>
    </xf>
    <xf numFmtId="3" fontId="6" fillId="34" borderId="19" xfId="60" applyNumberFormat="1" applyFont="1" applyFill="1" applyBorder="1" applyAlignment="1">
      <alignment horizontal="right"/>
      <protection/>
    </xf>
    <xf numFmtId="3" fontId="3" fillId="0" borderId="21" xfId="60" applyNumberFormat="1" applyFont="1" applyFill="1" applyBorder="1" applyAlignment="1">
      <alignment horizontal="right"/>
      <protection/>
    </xf>
    <xf numFmtId="3" fontId="3" fillId="0" borderId="22" xfId="60" applyNumberFormat="1" applyFont="1" applyFill="1" applyBorder="1" applyAlignment="1">
      <alignment horizontal="right"/>
      <protection/>
    </xf>
    <xf numFmtId="3" fontId="3" fillId="0" borderId="23" xfId="60" applyNumberFormat="1" applyFont="1" applyFill="1" applyBorder="1" applyAlignment="1">
      <alignment horizontal="right"/>
      <protection/>
    </xf>
    <xf numFmtId="3" fontId="3" fillId="0" borderId="29" xfId="60" applyNumberFormat="1" applyFont="1" applyFill="1" applyBorder="1" applyAlignment="1">
      <alignment horizontal="right"/>
      <protection/>
    </xf>
    <xf numFmtId="37" fontId="10" fillId="0" borderId="0" xfId="60" applyFont="1" applyFill="1" applyBorder="1" applyAlignment="1" applyProtection="1">
      <alignment horizontal="left"/>
      <protection/>
    </xf>
    <xf numFmtId="3" fontId="6" fillId="34" borderId="15" xfId="60" applyNumberFormat="1" applyFont="1" applyFill="1" applyBorder="1" applyAlignment="1">
      <alignment horizontal="right"/>
      <protection/>
    </xf>
    <xf numFmtId="3" fontId="3" fillId="0" borderId="16" xfId="60" applyNumberFormat="1" applyFont="1" applyFill="1" applyBorder="1" applyAlignment="1">
      <alignment horizontal="right"/>
      <protection/>
    </xf>
    <xf numFmtId="3" fontId="3" fillId="0" borderId="17" xfId="60" applyNumberFormat="1" applyFont="1" applyFill="1" applyBorder="1" applyAlignment="1">
      <alignment horizontal="right"/>
      <protection/>
    </xf>
    <xf numFmtId="3" fontId="3" fillId="0" borderId="18" xfId="60" applyNumberFormat="1" applyFont="1" applyFill="1" applyBorder="1" applyAlignment="1">
      <alignment horizontal="right"/>
      <protection/>
    </xf>
    <xf numFmtId="37" fontId="11" fillId="0" borderId="28" xfId="60" applyFont="1" applyFill="1" applyBorder="1" applyAlignment="1" applyProtection="1">
      <alignment horizontal="left"/>
      <protection/>
    </xf>
    <xf numFmtId="37" fontId="5" fillId="0" borderId="0" xfId="60" applyFont="1">
      <alignment/>
      <protection/>
    </xf>
    <xf numFmtId="37" fontId="6" fillId="34" borderId="15" xfId="60" applyFont="1" applyFill="1" applyBorder="1">
      <alignment/>
      <protection/>
    </xf>
    <xf numFmtId="37" fontId="3" fillId="0" borderId="0" xfId="60" applyFont="1" applyFill="1" applyBorder="1" applyProtection="1">
      <alignment/>
      <protection/>
    </xf>
    <xf numFmtId="37" fontId="3" fillId="0" borderId="17" xfId="60" applyFont="1" applyFill="1" applyBorder="1" applyProtection="1">
      <alignment/>
      <protection/>
    </xf>
    <xf numFmtId="37" fontId="3" fillId="0" borderId="16" xfId="60" applyFont="1" applyFill="1" applyBorder="1" applyAlignment="1" applyProtection="1">
      <alignment horizontal="right"/>
      <protection/>
    </xf>
    <xf numFmtId="37" fontId="3" fillId="0" borderId="18" xfId="60" applyFont="1" applyFill="1" applyBorder="1" applyAlignment="1" applyProtection="1">
      <alignment horizontal="right"/>
      <protection/>
    </xf>
    <xf numFmtId="3" fontId="3" fillId="0" borderId="18" xfId="60" applyNumberFormat="1" applyFont="1" applyFill="1" applyBorder="1">
      <alignment/>
      <protection/>
    </xf>
    <xf numFmtId="3" fontId="3" fillId="0" borderId="16" xfId="60" applyNumberFormat="1" applyFont="1" applyFill="1" applyBorder="1">
      <alignment/>
      <protection/>
    </xf>
    <xf numFmtId="37" fontId="6" fillId="0" borderId="0" xfId="60" applyFont="1" applyFill="1" applyBorder="1" applyAlignment="1" applyProtection="1">
      <alignment horizontal="left"/>
      <protection/>
    </xf>
    <xf numFmtId="37" fontId="14" fillId="0" borderId="18" xfId="60" applyFont="1" applyFill="1" applyBorder="1" applyAlignment="1" applyProtection="1">
      <alignment vertical="center"/>
      <protection/>
    </xf>
    <xf numFmtId="3" fontId="3" fillId="0" borderId="27" xfId="60" applyNumberFormat="1" applyFont="1" applyFill="1" applyBorder="1">
      <alignment/>
      <protection/>
    </xf>
    <xf numFmtId="3" fontId="3" fillId="0" borderId="28" xfId="60" applyNumberFormat="1" applyFont="1" applyFill="1" applyBorder="1" applyAlignment="1">
      <alignment horizontal="right"/>
      <protection/>
    </xf>
    <xf numFmtId="37" fontId="6" fillId="0" borderId="25" xfId="60" applyFont="1" applyFill="1" applyBorder="1" applyAlignment="1" applyProtection="1">
      <alignment horizontal="left"/>
      <protection/>
    </xf>
    <xf numFmtId="37" fontId="6" fillId="0" borderId="28" xfId="60" applyFont="1" applyFill="1" applyBorder="1" applyAlignment="1">
      <alignment vertical="center"/>
      <protection/>
    </xf>
    <xf numFmtId="37" fontId="3" fillId="0" borderId="0" xfId="60" applyFont="1" applyFill="1" applyBorder="1" applyAlignment="1" applyProtection="1">
      <alignment horizontal="left"/>
      <protection/>
    </xf>
    <xf numFmtId="37" fontId="6" fillId="0" borderId="0" xfId="60" applyFont="1">
      <alignment/>
      <protection/>
    </xf>
    <xf numFmtId="37" fontId="6" fillId="34" borderId="30" xfId="60" applyFont="1" applyFill="1" applyBorder="1">
      <alignment/>
      <protection/>
    </xf>
    <xf numFmtId="37" fontId="14" fillId="0" borderId="0" xfId="60" applyFont="1">
      <alignment/>
      <protection/>
    </xf>
    <xf numFmtId="37" fontId="13" fillId="35" borderId="31" xfId="60" applyFont="1" applyFill="1" applyBorder="1" applyAlignment="1" applyProtection="1">
      <alignment horizontal="center"/>
      <protection/>
    </xf>
    <xf numFmtId="37" fontId="13" fillId="35" borderId="32" xfId="60" applyFont="1" applyFill="1" applyBorder="1" applyAlignment="1" applyProtection="1">
      <alignment horizontal="center"/>
      <protection/>
    </xf>
    <xf numFmtId="37" fontId="13" fillId="35" borderId="33" xfId="60" applyFont="1" applyFill="1" applyBorder="1" applyAlignment="1" applyProtection="1">
      <alignment horizontal="center"/>
      <protection/>
    </xf>
    <xf numFmtId="37" fontId="13" fillId="35" borderId="34" xfId="60" applyFont="1" applyFill="1" applyBorder="1" applyAlignment="1" applyProtection="1">
      <alignment horizontal="center"/>
      <protection/>
    </xf>
    <xf numFmtId="37" fontId="13" fillId="35" borderId="13" xfId="60" applyFont="1" applyFill="1" applyBorder="1" applyAlignment="1">
      <alignment horizontal="centerContinuous"/>
      <protection/>
    </xf>
    <xf numFmtId="37" fontId="13" fillId="35" borderId="14" xfId="60" applyFont="1" applyFill="1" applyBorder="1" applyAlignment="1" applyProtection="1">
      <alignment horizontal="centerContinuous"/>
      <protection/>
    </xf>
    <xf numFmtId="37" fontId="18" fillId="35" borderId="35" xfId="60" applyFont="1" applyFill="1" applyBorder="1" applyAlignment="1">
      <alignment horizontal="centerContinuous" vertical="center"/>
      <protection/>
    </xf>
    <xf numFmtId="37" fontId="18" fillId="35" borderId="0" xfId="60" applyFont="1" applyFill="1" applyBorder="1" applyAlignment="1" applyProtection="1">
      <alignment horizontal="center" vertical="center"/>
      <protection/>
    </xf>
    <xf numFmtId="37" fontId="18" fillId="35" borderId="11" xfId="60" applyFont="1" applyFill="1" applyBorder="1" applyAlignment="1" applyProtection="1">
      <alignment vertical="center"/>
      <protection/>
    </xf>
    <xf numFmtId="37" fontId="18" fillId="35" borderId="14" xfId="60" applyFont="1" applyFill="1" applyBorder="1" applyAlignment="1" applyProtection="1">
      <alignment vertical="center"/>
      <protection/>
    </xf>
    <xf numFmtId="37" fontId="20" fillId="35" borderId="17" xfId="60" applyFont="1" applyFill="1" applyBorder="1">
      <alignment/>
      <protection/>
    </xf>
    <xf numFmtId="37" fontId="20" fillId="35" borderId="18" xfId="60" applyFont="1" applyFill="1" applyBorder="1">
      <alignment/>
      <protection/>
    </xf>
    <xf numFmtId="37" fontId="20" fillId="35" borderId="36" xfId="60" applyFont="1" applyFill="1" applyBorder="1">
      <alignment/>
      <protection/>
    </xf>
    <xf numFmtId="37" fontId="20" fillId="35" borderId="37" xfId="60" applyFont="1" applyFill="1" applyBorder="1">
      <alignment/>
      <protection/>
    </xf>
    <xf numFmtId="37" fontId="3" fillId="35" borderId="13" xfId="60" applyFont="1" applyFill="1" applyBorder="1">
      <alignment/>
      <protection/>
    </xf>
    <xf numFmtId="37" fontId="18" fillId="35" borderId="11" xfId="60" applyFont="1" applyFill="1" applyBorder="1" applyAlignment="1">
      <alignment vertical="center"/>
      <protection/>
    </xf>
    <xf numFmtId="37" fontId="18" fillId="35" borderId="14" xfId="60" applyFont="1" applyFill="1" applyBorder="1" applyAlignment="1">
      <alignment vertical="center"/>
      <protection/>
    </xf>
    <xf numFmtId="0" fontId="3" fillId="33" borderId="0" xfId="62" applyNumberFormat="1" applyFont="1" applyFill="1" applyBorder="1">
      <alignment/>
      <protection/>
    </xf>
    <xf numFmtId="37" fontId="3" fillId="0" borderId="28" xfId="60" applyFont="1" applyFill="1" applyBorder="1" applyProtection="1">
      <alignment/>
      <protection/>
    </xf>
    <xf numFmtId="37" fontId="6" fillId="0" borderId="0" xfId="60" applyFont="1" applyFill="1" applyBorder="1" applyAlignment="1" applyProtection="1">
      <alignment horizontal="left" vertical="center"/>
      <protection/>
    </xf>
    <xf numFmtId="37" fontId="18" fillId="35" borderId="36" xfId="60" applyFont="1" applyFill="1" applyBorder="1" applyAlignment="1">
      <alignment horizontal="centerContinuous" vertical="center"/>
      <protection/>
    </xf>
    <xf numFmtId="37" fontId="18" fillId="35" borderId="37" xfId="60" applyFont="1" applyFill="1" applyBorder="1" applyAlignment="1">
      <alignment horizontal="centerContinuous" vertical="center"/>
      <protection/>
    </xf>
    <xf numFmtId="0" fontId="3" fillId="0" borderId="0" xfId="63" applyFont="1">
      <alignment/>
      <protection/>
    </xf>
    <xf numFmtId="0" fontId="4" fillId="0" borderId="0" xfId="62" applyNumberFormat="1" applyFont="1" applyFill="1" applyBorder="1">
      <alignment/>
      <protection/>
    </xf>
    <xf numFmtId="0" fontId="4" fillId="0" borderId="0" xfId="63" applyFont="1">
      <alignment/>
      <protection/>
    </xf>
    <xf numFmtId="0" fontId="25" fillId="0" borderId="0" xfId="63" applyFont="1">
      <alignment/>
      <protection/>
    </xf>
    <xf numFmtId="3" fontId="3" fillId="0" borderId="21" xfId="63" applyNumberFormat="1" applyFont="1" applyBorder="1">
      <alignment/>
      <protection/>
    </xf>
    <xf numFmtId="3" fontId="3" fillId="0" borderId="38" xfId="63" applyNumberFormat="1" applyFont="1" applyBorder="1">
      <alignment/>
      <protection/>
    </xf>
    <xf numFmtId="10" fontId="3" fillId="0" borderId="39" xfId="63" applyNumberFormat="1" applyFont="1" applyBorder="1">
      <alignment/>
      <protection/>
    </xf>
    <xf numFmtId="2" fontId="3" fillId="0" borderId="40" xfId="63" applyNumberFormat="1" applyFont="1" applyBorder="1" applyAlignment="1">
      <alignment horizontal="right"/>
      <protection/>
    </xf>
    <xf numFmtId="0" fontId="3" fillId="0" borderId="41" xfId="63" applyNumberFormat="1" applyFont="1" applyBorder="1" quotePrefix="1">
      <alignment/>
      <protection/>
    </xf>
    <xf numFmtId="2" fontId="3" fillId="0" borderId="42" xfId="63" applyNumberFormat="1" applyFont="1" applyBorder="1">
      <alignment/>
      <protection/>
    </xf>
    <xf numFmtId="3" fontId="3" fillId="0" borderId="43" xfId="63" applyNumberFormat="1" applyFont="1" applyBorder="1">
      <alignment/>
      <protection/>
    </xf>
    <xf numFmtId="3" fontId="3" fillId="0" borderId="44" xfId="63" applyNumberFormat="1" applyFont="1" applyBorder="1">
      <alignment/>
      <protection/>
    </xf>
    <xf numFmtId="10" fontId="3" fillId="0" borderId="45" xfId="63" applyNumberFormat="1" applyFont="1" applyBorder="1">
      <alignment/>
      <protection/>
    </xf>
    <xf numFmtId="2" fontId="3" fillId="0" borderId="42" xfId="63" applyNumberFormat="1" applyFont="1" applyBorder="1" applyAlignment="1">
      <alignment horizontal="right"/>
      <protection/>
    </xf>
    <xf numFmtId="0" fontId="3" fillId="0" borderId="46" xfId="63" applyNumberFormat="1" applyFont="1" applyBorder="1" quotePrefix="1">
      <alignment/>
      <protection/>
    </xf>
    <xf numFmtId="2" fontId="26" fillId="36" borderId="47" xfId="63" applyNumberFormat="1" applyFont="1" applyFill="1" applyBorder="1">
      <alignment/>
      <protection/>
    </xf>
    <xf numFmtId="3" fontId="26" fillId="36" borderId="48" xfId="63" applyNumberFormat="1" applyFont="1" applyFill="1" applyBorder="1">
      <alignment/>
      <protection/>
    </xf>
    <xf numFmtId="3" fontId="26" fillId="36" borderId="49" xfId="63" applyNumberFormat="1" applyFont="1" applyFill="1" applyBorder="1">
      <alignment/>
      <protection/>
    </xf>
    <xf numFmtId="10" fontId="26" fillId="36" borderId="50" xfId="63" applyNumberFormat="1" applyFont="1" applyFill="1" applyBorder="1">
      <alignment/>
      <protection/>
    </xf>
    <xf numFmtId="3" fontId="26" fillId="36" borderId="51" xfId="63" applyNumberFormat="1" applyFont="1" applyFill="1" applyBorder="1">
      <alignment/>
      <protection/>
    </xf>
    <xf numFmtId="3" fontId="26" fillId="36" borderId="52" xfId="63" applyNumberFormat="1" applyFont="1" applyFill="1" applyBorder="1">
      <alignment/>
      <protection/>
    </xf>
    <xf numFmtId="0" fontId="26" fillId="36" borderId="49" xfId="63" applyNumberFormat="1" applyFont="1" applyFill="1" applyBorder="1">
      <alignment/>
      <protection/>
    </xf>
    <xf numFmtId="49" fontId="3" fillId="0" borderId="0" xfId="63" applyNumberFormat="1" applyFont="1" applyAlignment="1">
      <alignment horizontal="center" vertical="center" wrapText="1"/>
      <protection/>
    </xf>
    <xf numFmtId="49" fontId="5" fillId="35" borderId="53" xfId="63" applyNumberFormat="1" applyFont="1" applyFill="1" applyBorder="1" applyAlignment="1">
      <alignment horizontal="center" vertical="center" wrapText="1"/>
      <protection/>
    </xf>
    <xf numFmtId="49" fontId="5" fillId="35" borderId="25" xfId="63" applyNumberFormat="1" applyFont="1" applyFill="1" applyBorder="1" applyAlignment="1">
      <alignment horizontal="center" vertical="center" wrapText="1"/>
      <protection/>
    </xf>
    <xf numFmtId="49" fontId="5" fillId="35" borderId="54" xfId="63" applyNumberFormat="1" applyFont="1" applyFill="1" applyBorder="1" applyAlignment="1">
      <alignment horizontal="center" vertical="center" wrapText="1"/>
      <protection/>
    </xf>
    <xf numFmtId="49" fontId="5" fillId="35" borderId="55" xfId="63" applyNumberFormat="1" applyFont="1" applyFill="1" applyBorder="1" applyAlignment="1">
      <alignment horizontal="center" vertical="center" wrapText="1"/>
      <protection/>
    </xf>
    <xf numFmtId="49" fontId="6" fillId="0" borderId="0" xfId="63" applyNumberFormat="1" applyFont="1" applyAlignment="1">
      <alignment horizontal="center" vertical="center" wrapText="1"/>
      <protection/>
    </xf>
    <xf numFmtId="0" fontId="3" fillId="0" borderId="0" xfId="62" applyNumberFormat="1" applyFont="1" applyFill="1" applyBorder="1">
      <alignment/>
      <protection/>
    </xf>
    <xf numFmtId="0" fontId="28" fillId="0" borderId="0" xfId="63" applyFont="1">
      <alignment/>
      <protection/>
    </xf>
    <xf numFmtId="2" fontId="28" fillId="37" borderId="47" xfId="63" applyNumberFormat="1" applyFont="1" applyFill="1" applyBorder="1">
      <alignment/>
      <protection/>
    </xf>
    <xf numFmtId="3" fontId="28" fillId="37" borderId="48" xfId="63" applyNumberFormat="1" applyFont="1" applyFill="1" applyBorder="1">
      <alignment/>
      <protection/>
    </xf>
    <xf numFmtId="3" fontId="28" fillId="37" borderId="49" xfId="63" applyNumberFormat="1" applyFont="1" applyFill="1" applyBorder="1">
      <alignment/>
      <protection/>
    </xf>
    <xf numFmtId="10" fontId="28" fillId="37" borderId="50" xfId="63" applyNumberFormat="1" applyFont="1" applyFill="1" applyBorder="1">
      <alignment/>
      <protection/>
    </xf>
    <xf numFmtId="0" fontId="28" fillId="37" borderId="49" xfId="63" applyNumberFormat="1" applyFont="1" applyFill="1" applyBorder="1">
      <alignment/>
      <protection/>
    </xf>
    <xf numFmtId="0" fontId="3" fillId="0" borderId="0" xfId="57" applyFont="1" applyFill="1">
      <alignment/>
      <protection/>
    </xf>
    <xf numFmtId="0" fontId="6" fillId="0" borderId="0" xfId="62" applyNumberFormat="1" applyFont="1" applyFill="1" applyBorder="1">
      <alignment/>
      <protection/>
    </xf>
    <xf numFmtId="10" fontId="6" fillId="0" borderId="56" xfId="57" applyNumberFormat="1" applyFont="1" applyFill="1" applyBorder="1" applyAlignment="1">
      <alignment horizontal="right"/>
      <protection/>
    </xf>
    <xf numFmtId="3" fontId="12" fillId="0" borderId="57" xfId="57" applyNumberFormat="1" applyFont="1" applyFill="1" applyBorder="1">
      <alignment/>
      <protection/>
    </xf>
    <xf numFmtId="3" fontId="6" fillId="0" borderId="58" xfId="57" applyNumberFormat="1" applyFont="1" applyFill="1" applyBorder="1">
      <alignment/>
      <protection/>
    </xf>
    <xf numFmtId="3" fontId="6" fillId="0" borderId="59" xfId="57" applyNumberFormat="1" applyFont="1" applyFill="1" applyBorder="1">
      <alignment/>
      <protection/>
    </xf>
    <xf numFmtId="3" fontId="6" fillId="0" borderId="60" xfId="57" applyNumberFormat="1" applyFont="1" applyFill="1" applyBorder="1">
      <alignment/>
      <protection/>
    </xf>
    <xf numFmtId="10" fontId="6" fillId="0" borderId="61" xfId="57" applyNumberFormat="1" applyFont="1" applyFill="1" applyBorder="1">
      <alignment/>
      <protection/>
    </xf>
    <xf numFmtId="3" fontId="6" fillId="0" borderId="62" xfId="57" applyNumberFormat="1" applyFont="1" applyFill="1" applyBorder="1">
      <alignment/>
      <protection/>
    </xf>
    <xf numFmtId="10" fontId="6" fillId="0" borderId="61" xfId="57" applyNumberFormat="1" applyFont="1" applyFill="1" applyBorder="1" applyAlignment="1">
      <alignment horizontal="right"/>
      <protection/>
    </xf>
    <xf numFmtId="0" fontId="6" fillId="0" borderId="63" xfId="57" applyFont="1" applyFill="1" applyBorder="1">
      <alignment/>
      <protection/>
    </xf>
    <xf numFmtId="10" fontId="6" fillId="0" borderId="64" xfId="57" applyNumberFormat="1" applyFont="1" applyFill="1" applyBorder="1" applyAlignment="1">
      <alignment horizontal="right"/>
      <protection/>
    </xf>
    <xf numFmtId="3" fontId="12" fillId="0" borderId="65" xfId="57" applyNumberFormat="1" applyFont="1" applyFill="1" applyBorder="1">
      <alignment/>
      <protection/>
    </xf>
    <xf numFmtId="3" fontId="6" fillId="0" borderId="66" xfId="57" applyNumberFormat="1" applyFont="1" applyFill="1" applyBorder="1">
      <alignment/>
      <protection/>
    </xf>
    <xf numFmtId="3" fontId="6" fillId="0" borderId="67" xfId="57" applyNumberFormat="1" applyFont="1" applyFill="1" applyBorder="1">
      <alignment/>
      <protection/>
    </xf>
    <xf numFmtId="3" fontId="6" fillId="0" borderId="68" xfId="57" applyNumberFormat="1" applyFont="1" applyFill="1" applyBorder="1">
      <alignment/>
      <protection/>
    </xf>
    <xf numFmtId="10" fontId="6" fillId="0" borderId="69" xfId="57" applyNumberFormat="1" applyFont="1" applyFill="1" applyBorder="1">
      <alignment/>
      <protection/>
    </xf>
    <xf numFmtId="3" fontId="6" fillId="0" borderId="70" xfId="57" applyNumberFormat="1" applyFont="1" applyFill="1" applyBorder="1">
      <alignment/>
      <protection/>
    </xf>
    <xf numFmtId="10" fontId="6" fillId="0" borderId="69" xfId="57" applyNumberFormat="1" applyFont="1" applyFill="1" applyBorder="1" applyAlignment="1">
      <alignment horizontal="right"/>
      <protection/>
    </xf>
    <xf numFmtId="0" fontId="6" fillId="0" borderId="71" xfId="57" applyFont="1" applyFill="1" applyBorder="1">
      <alignment/>
      <protection/>
    </xf>
    <xf numFmtId="10" fontId="6" fillId="0" borderId="72" xfId="57" applyNumberFormat="1" applyFont="1" applyFill="1" applyBorder="1" applyAlignment="1">
      <alignment horizontal="right"/>
      <protection/>
    </xf>
    <xf numFmtId="3" fontId="12" fillId="0" borderId="73" xfId="57" applyNumberFormat="1" applyFont="1" applyFill="1" applyBorder="1">
      <alignment/>
      <protection/>
    </xf>
    <xf numFmtId="3" fontId="6" fillId="0" borderId="45" xfId="57" applyNumberFormat="1" applyFont="1" applyFill="1" applyBorder="1">
      <alignment/>
      <protection/>
    </xf>
    <xf numFmtId="3" fontId="6" fillId="0" borderId="74" xfId="57" applyNumberFormat="1" applyFont="1" applyFill="1" applyBorder="1">
      <alignment/>
      <protection/>
    </xf>
    <xf numFmtId="3" fontId="6" fillId="0" borderId="75" xfId="57" applyNumberFormat="1" applyFont="1" applyFill="1" applyBorder="1">
      <alignment/>
      <protection/>
    </xf>
    <xf numFmtId="10" fontId="6" fillId="0" borderId="76" xfId="57" applyNumberFormat="1" applyFont="1" applyFill="1" applyBorder="1">
      <alignment/>
      <protection/>
    </xf>
    <xf numFmtId="3" fontId="6" fillId="0" borderId="44" xfId="57" applyNumberFormat="1" applyFont="1" applyFill="1" applyBorder="1">
      <alignment/>
      <protection/>
    </xf>
    <xf numFmtId="10" fontId="6" fillId="0" borderId="76" xfId="57" applyNumberFormat="1" applyFont="1" applyFill="1" applyBorder="1" applyAlignment="1">
      <alignment horizontal="right"/>
      <protection/>
    </xf>
    <xf numFmtId="0" fontId="6" fillId="0" borderId="77" xfId="57" applyFont="1" applyFill="1" applyBorder="1">
      <alignment/>
      <protection/>
    </xf>
    <xf numFmtId="0" fontId="29" fillId="0" borderId="0" xfId="57" applyFont="1" applyFill="1" applyAlignment="1">
      <alignment vertical="center"/>
      <protection/>
    </xf>
    <xf numFmtId="10" fontId="29" fillId="36" borderId="78" xfId="57" applyNumberFormat="1" applyFont="1" applyFill="1" applyBorder="1" applyAlignment="1">
      <alignment horizontal="right" vertical="center"/>
      <protection/>
    </xf>
    <xf numFmtId="3" fontId="29" fillId="36" borderId="79" xfId="57" applyNumberFormat="1" applyFont="1" applyFill="1" applyBorder="1" applyAlignment="1">
      <alignment vertical="center"/>
      <protection/>
    </xf>
    <xf numFmtId="3" fontId="29" fillId="36" borderId="80" xfId="57" applyNumberFormat="1" applyFont="1" applyFill="1" applyBorder="1" applyAlignment="1">
      <alignment vertical="center"/>
      <protection/>
    </xf>
    <xf numFmtId="3" fontId="29" fillId="36" borderId="81" xfId="57" applyNumberFormat="1" applyFont="1" applyFill="1" applyBorder="1" applyAlignment="1">
      <alignment vertical="center"/>
      <protection/>
    </xf>
    <xf numFmtId="3" fontId="29" fillId="36" borderId="82" xfId="57" applyNumberFormat="1" applyFont="1" applyFill="1" applyBorder="1" applyAlignment="1">
      <alignment vertical="center"/>
      <protection/>
    </xf>
    <xf numFmtId="165" fontId="29" fillId="36" borderId="83" xfId="57" applyNumberFormat="1" applyFont="1" applyFill="1" applyBorder="1" applyAlignment="1">
      <alignment vertical="center"/>
      <protection/>
    </xf>
    <xf numFmtId="3" fontId="29" fillId="36" borderId="84" xfId="57" applyNumberFormat="1" applyFont="1" applyFill="1" applyBorder="1" applyAlignment="1">
      <alignment vertical="center"/>
      <protection/>
    </xf>
    <xf numFmtId="10" fontId="29" fillId="36" borderId="83" xfId="57" applyNumberFormat="1" applyFont="1" applyFill="1" applyBorder="1" applyAlignment="1">
      <alignment horizontal="right" vertical="center"/>
      <protection/>
    </xf>
    <xf numFmtId="3" fontId="29" fillId="36" borderId="85" xfId="57" applyNumberFormat="1" applyFont="1" applyFill="1" applyBorder="1" applyAlignment="1">
      <alignment vertical="center"/>
      <protection/>
    </xf>
    <xf numFmtId="0" fontId="29" fillId="36" borderId="86" xfId="57" applyNumberFormat="1" applyFont="1" applyFill="1" applyBorder="1" applyAlignment="1">
      <alignment vertical="center"/>
      <protection/>
    </xf>
    <xf numFmtId="1" fontId="14" fillId="0" borderId="0" xfId="57" applyNumberFormat="1" applyFont="1" applyFill="1" applyAlignment="1">
      <alignment horizontal="center" vertical="center" wrapText="1"/>
      <protection/>
    </xf>
    <xf numFmtId="49" fontId="13" fillId="35" borderId="58" xfId="57" applyNumberFormat="1" applyFont="1" applyFill="1" applyBorder="1" applyAlignment="1">
      <alignment horizontal="center" vertical="center" wrapText="1"/>
      <protection/>
    </xf>
    <xf numFmtId="49" fontId="13" fillId="35" borderId="59" xfId="57" applyNumberFormat="1" applyFont="1" applyFill="1" applyBorder="1" applyAlignment="1">
      <alignment horizontal="center" vertical="center" wrapText="1"/>
      <protection/>
    </xf>
    <xf numFmtId="49" fontId="13" fillId="35" borderId="62" xfId="57" applyNumberFormat="1" applyFont="1" applyFill="1" applyBorder="1" applyAlignment="1">
      <alignment horizontal="center" vertical="center" wrapText="1"/>
      <protection/>
    </xf>
    <xf numFmtId="49" fontId="13" fillId="35" borderId="60" xfId="57" applyNumberFormat="1" applyFont="1" applyFill="1" applyBorder="1" applyAlignment="1">
      <alignment horizontal="center" vertical="center" wrapText="1"/>
      <protection/>
    </xf>
    <xf numFmtId="1" fontId="30" fillId="0" borderId="0" xfId="57" applyNumberFormat="1" applyFont="1" applyFill="1" applyAlignment="1">
      <alignment horizontal="center" vertical="center" wrapText="1"/>
      <protection/>
    </xf>
    <xf numFmtId="0" fontId="32" fillId="0" borderId="0" xfId="57" applyFont="1" applyFill="1">
      <alignment/>
      <protection/>
    </xf>
    <xf numFmtId="0" fontId="35" fillId="0" borderId="0" xfId="57" applyFont="1" applyFill="1" applyAlignment="1">
      <alignment vertical="center"/>
      <protection/>
    </xf>
    <xf numFmtId="10" fontId="35" fillId="36" borderId="78" xfId="57" applyNumberFormat="1" applyFont="1" applyFill="1" applyBorder="1" applyAlignment="1">
      <alignment horizontal="right" vertical="center"/>
      <protection/>
    </xf>
    <xf numFmtId="3" fontId="35" fillId="36" borderId="79" xfId="57" applyNumberFormat="1" applyFont="1" applyFill="1" applyBorder="1" applyAlignment="1">
      <alignment vertical="center"/>
      <protection/>
    </xf>
    <xf numFmtId="3" fontId="35" fillId="36" borderId="80" xfId="57" applyNumberFormat="1" applyFont="1" applyFill="1" applyBorder="1" applyAlignment="1">
      <alignment vertical="center"/>
      <protection/>
    </xf>
    <xf numFmtId="3" fontId="35" fillId="36" borderId="81" xfId="57" applyNumberFormat="1" applyFont="1" applyFill="1" applyBorder="1" applyAlignment="1">
      <alignment vertical="center"/>
      <protection/>
    </xf>
    <xf numFmtId="3" fontId="35" fillId="36" borderId="82" xfId="57" applyNumberFormat="1" applyFont="1" applyFill="1" applyBorder="1" applyAlignment="1">
      <alignment vertical="center"/>
      <protection/>
    </xf>
    <xf numFmtId="10" fontId="35" fillId="36" borderId="83" xfId="57" applyNumberFormat="1" applyFont="1" applyFill="1" applyBorder="1" applyAlignment="1">
      <alignment vertical="center"/>
      <protection/>
    </xf>
    <xf numFmtId="3" fontId="35" fillId="36" borderId="84" xfId="57" applyNumberFormat="1" applyFont="1" applyFill="1" applyBorder="1" applyAlignment="1">
      <alignment vertical="center"/>
      <protection/>
    </xf>
    <xf numFmtId="10" fontId="35" fillId="36" borderId="83" xfId="57" applyNumberFormat="1" applyFont="1" applyFill="1" applyBorder="1" applyAlignment="1">
      <alignment horizontal="right" vertical="center"/>
      <protection/>
    </xf>
    <xf numFmtId="3" fontId="35" fillId="36" borderId="85" xfId="57" applyNumberFormat="1" applyFont="1" applyFill="1" applyBorder="1" applyAlignment="1">
      <alignment vertical="center"/>
      <protection/>
    </xf>
    <xf numFmtId="0" fontId="35" fillId="36" borderId="86" xfId="57" applyNumberFormat="1" applyFont="1" applyFill="1" applyBorder="1" applyAlignment="1">
      <alignment vertical="center"/>
      <protection/>
    </xf>
    <xf numFmtId="0" fontId="3" fillId="0" borderId="0" xfId="64" applyFont="1">
      <alignment/>
      <protection/>
    </xf>
    <xf numFmtId="0" fontId="25" fillId="0" borderId="0" xfId="64" applyFont="1">
      <alignment/>
      <protection/>
    </xf>
    <xf numFmtId="10" fontId="3" fillId="0" borderId="87" xfId="64" applyNumberFormat="1" applyFont="1" applyBorder="1">
      <alignment/>
      <protection/>
    </xf>
    <xf numFmtId="3" fontId="3" fillId="0" borderId="12" xfId="64" applyNumberFormat="1" applyFont="1" applyBorder="1">
      <alignment/>
      <protection/>
    </xf>
    <xf numFmtId="3" fontId="3" fillId="0" borderId="88" xfId="64" applyNumberFormat="1" applyFont="1" applyBorder="1">
      <alignment/>
      <protection/>
    </xf>
    <xf numFmtId="10" fontId="3" fillId="0" borderId="89" xfId="64" applyNumberFormat="1" applyFont="1" applyBorder="1">
      <alignment/>
      <protection/>
    </xf>
    <xf numFmtId="10" fontId="3" fillId="0" borderId="12" xfId="64" applyNumberFormat="1" applyFont="1" applyBorder="1">
      <alignment/>
      <protection/>
    </xf>
    <xf numFmtId="3" fontId="3" fillId="0" borderId="90" xfId="64" applyNumberFormat="1" applyFont="1" applyBorder="1">
      <alignment/>
      <protection/>
    </xf>
    <xf numFmtId="0" fontId="3" fillId="0" borderId="91" xfId="64" applyNumberFormat="1" applyFont="1" applyBorder="1">
      <alignment/>
      <protection/>
    </xf>
    <xf numFmtId="10" fontId="3" fillId="0" borderId="92" xfId="64" applyNumberFormat="1" applyFont="1" applyBorder="1">
      <alignment/>
      <protection/>
    </xf>
    <xf numFmtId="3" fontId="3" fillId="0" borderId="43" xfId="64" applyNumberFormat="1" applyFont="1" applyBorder="1">
      <alignment/>
      <protection/>
    </xf>
    <xf numFmtId="3" fontId="3" fillId="0" borderId="44" xfId="64" applyNumberFormat="1" applyFont="1" applyBorder="1">
      <alignment/>
      <protection/>
    </xf>
    <xf numFmtId="10" fontId="3" fillId="0" borderId="42" xfId="64" applyNumberFormat="1" applyFont="1" applyBorder="1">
      <alignment/>
      <protection/>
    </xf>
    <xf numFmtId="10" fontId="3" fillId="0" borderId="43" xfId="64" applyNumberFormat="1" applyFont="1" applyBorder="1">
      <alignment/>
      <protection/>
    </xf>
    <xf numFmtId="3" fontId="3" fillId="0" borderId="75" xfId="64" applyNumberFormat="1" applyFont="1" applyBorder="1">
      <alignment/>
      <protection/>
    </xf>
    <xf numFmtId="0" fontId="3" fillId="0" borderId="77" xfId="64" applyNumberFormat="1" applyFont="1" applyBorder="1">
      <alignment/>
      <protection/>
    </xf>
    <xf numFmtId="0" fontId="28" fillId="0" borderId="0" xfId="64" applyFont="1">
      <alignment/>
      <protection/>
    </xf>
    <xf numFmtId="10" fontId="28" fillId="37" borderId="93" xfId="64" applyNumberFormat="1" applyFont="1" applyFill="1" applyBorder="1" applyAlignment="1">
      <alignment vertical="center"/>
      <protection/>
    </xf>
    <xf numFmtId="3" fontId="28" fillId="37" borderId="94" xfId="64" applyNumberFormat="1" applyFont="1" applyFill="1" applyBorder="1" applyAlignment="1">
      <alignment vertical="center"/>
      <protection/>
    </xf>
    <xf numFmtId="10" fontId="28" fillId="37" borderId="95" xfId="64" applyNumberFormat="1" applyFont="1" applyFill="1" applyBorder="1" applyAlignment="1">
      <alignment vertical="center"/>
      <protection/>
    </xf>
    <xf numFmtId="3" fontId="28" fillId="37" borderId="96" xfId="64" applyNumberFormat="1" applyFont="1" applyFill="1" applyBorder="1" applyAlignment="1">
      <alignment vertical="center"/>
      <protection/>
    </xf>
    <xf numFmtId="10" fontId="28" fillId="37" borderId="97" xfId="64" applyNumberFormat="1" applyFont="1" applyFill="1" applyBorder="1" applyAlignment="1">
      <alignment vertical="center"/>
      <protection/>
    </xf>
    <xf numFmtId="3" fontId="28" fillId="37" borderId="98" xfId="64" applyNumberFormat="1" applyFont="1" applyFill="1" applyBorder="1" applyAlignment="1">
      <alignment vertical="center"/>
      <protection/>
    </xf>
    <xf numFmtId="0" fontId="28" fillId="37" borderId="99" xfId="64" applyNumberFormat="1" applyFont="1" applyFill="1" applyBorder="1" applyAlignment="1">
      <alignment vertical="center"/>
      <protection/>
    </xf>
    <xf numFmtId="1" fontId="3" fillId="0" borderId="0" xfId="64" applyNumberFormat="1" applyFont="1" applyAlignment="1">
      <alignment horizontal="center" vertical="center" wrapText="1"/>
      <protection/>
    </xf>
    <xf numFmtId="0" fontId="3" fillId="0" borderId="0" xfId="64" applyFont="1" applyAlignment="1">
      <alignment vertical="center"/>
      <protection/>
    </xf>
    <xf numFmtId="0" fontId="29" fillId="0" borderId="0" xfId="64" applyFont="1">
      <alignment/>
      <protection/>
    </xf>
    <xf numFmtId="10" fontId="32" fillId="37" borderId="100" xfId="64" applyNumberFormat="1" applyFont="1" applyFill="1" applyBorder="1">
      <alignment/>
      <protection/>
    </xf>
    <xf numFmtId="3" fontId="29" fillId="37" borderId="101" xfId="64" applyNumberFormat="1" applyFont="1" applyFill="1" applyBorder="1" applyAlignment="1">
      <alignment vertical="center"/>
      <protection/>
    </xf>
    <xf numFmtId="165" fontId="29" fillId="37" borderId="102" xfId="64" applyNumberFormat="1" applyFont="1" applyFill="1" applyBorder="1" applyAlignment="1">
      <alignment vertical="center"/>
      <protection/>
    </xf>
    <xf numFmtId="3" fontId="29" fillId="37" borderId="103" xfId="64" applyNumberFormat="1" applyFont="1" applyFill="1" applyBorder="1" applyAlignment="1">
      <alignment vertical="center"/>
      <protection/>
    </xf>
    <xf numFmtId="10" fontId="32" fillId="37" borderId="102" xfId="64" applyNumberFormat="1" applyFont="1" applyFill="1" applyBorder="1">
      <alignment/>
      <protection/>
    </xf>
    <xf numFmtId="3" fontId="29" fillId="37" borderId="104" xfId="64" applyNumberFormat="1" applyFont="1" applyFill="1" applyBorder="1" applyAlignment="1">
      <alignment vertical="center"/>
      <protection/>
    </xf>
    <xf numFmtId="0" fontId="29" fillId="37" borderId="105" xfId="64" applyNumberFormat="1" applyFont="1" applyFill="1" applyBorder="1" applyAlignment="1">
      <alignment vertical="center"/>
      <protection/>
    </xf>
    <xf numFmtId="0" fontId="5" fillId="0" borderId="0" xfId="57" applyFont="1" applyFill="1">
      <alignment/>
      <protection/>
    </xf>
    <xf numFmtId="10" fontId="12" fillId="38" borderId="106" xfId="57" applyNumberFormat="1" applyFont="1" applyFill="1" applyBorder="1" applyAlignment="1">
      <alignment horizontal="right"/>
      <protection/>
    </xf>
    <xf numFmtId="3" fontId="12" fillId="38" borderId="107" xfId="57" applyNumberFormat="1" applyFont="1" applyFill="1" applyBorder="1">
      <alignment/>
      <protection/>
    </xf>
    <xf numFmtId="3" fontId="12" fillId="38" borderId="108" xfId="57" applyNumberFormat="1" applyFont="1" applyFill="1" applyBorder="1">
      <alignment/>
      <protection/>
    </xf>
    <xf numFmtId="3" fontId="12" fillId="38" borderId="109" xfId="57" applyNumberFormat="1" applyFont="1" applyFill="1" applyBorder="1">
      <alignment/>
      <protection/>
    </xf>
    <xf numFmtId="10" fontId="12" fillId="38" borderId="110" xfId="57" applyNumberFormat="1" applyFont="1" applyFill="1" applyBorder="1">
      <alignment/>
      <protection/>
    </xf>
    <xf numFmtId="10" fontId="12" fillId="38" borderId="110" xfId="57" applyNumberFormat="1" applyFont="1" applyFill="1" applyBorder="1" applyAlignment="1">
      <alignment horizontal="right"/>
      <protection/>
    </xf>
    <xf numFmtId="0" fontId="12" fillId="38" borderId="111" xfId="57" applyFont="1" applyFill="1" applyBorder="1">
      <alignment/>
      <protection/>
    </xf>
    <xf numFmtId="10" fontId="3" fillId="0" borderId="112" xfId="57" applyNumberFormat="1" applyFont="1" applyFill="1" applyBorder="1" applyAlignment="1">
      <alignment horizontal="right"/>
      <protection/>
    </xf>
    <xf numFmtId="3" fontId="3" fillId="0" borderId="67" xfId="57" applyNumberFormat="1" applyFont="1" applyFill="1" applyBorder="1">
      <alignment/>
      <protection/>
    </xf>
    <xf numFmtId="3" fontId="3" fillId="0" borderId="66" xfId="57" applyNumberFormat="1" applyFont="1" applyFill="1" applyBorder="1">
      <alignment/>
      <protection/>
    </xf>
    <xf numFmtId="3" fontId="3" fillId="0" borderId="113" xfId="57" applyNumberFormat="1" applyFont="1" applyFill="1" applyBorder="1">
      <alignment/>
      <protection/>
    </xf>
    <xf numFmtId="10" fontId="3" fillId="0" borderId="114" xfId="57" applyNumberFormat="1" applyFont="1" applyFill="1" applyBorder="1">
      <alignment/>
      <protection/>
    </xf>
    <xf numFmtId="3" fontId="3" fillId="0" borderId="70" xfId="57" applyNumberFormat="1" applyFont="1" applyFill="1" applyBorder="1">
      <alignment/>
      <protection/>
    </xf>
    <xf numFmtId="10" fontId="3" fillId="0" borderId="114" xfId="57" applyNumberFormat="1" applyFont="1" applyFill="1" applyBorder="1" applyAlignment="1">
      <alignment horizontal="right"/>
      <protection/>
    </xf>
    <xf numFmtId="0" fontId="3" fillId="0" borderId="71" xfId="57" applyFont="1" applyFill="1" applyBorder="1">
      <alignment/>
      <protection/>
    </xf>
    <xf numFmtId="0" fontId="12" fillId="0" borderId="0" xfId="57" applyFont="1" applyFill="1" applyAlignment="1">
      <alignment vertical="center"/>
      <protection/>
    </xf>
    <xf numFmtId="10" fontId="12" fillId="38" borderId="115" xfId="57" applyNumberFormat="1" applyFont="1" applyFill="1" applyBorder="1" applyAlignment="1">
      <alignment horizontal="right" vertical="center"/>
      <protection/>
    </xf>
    <xf numFmtId="3" fontId="12" fillId="38" borderId="116" xfId="57" applyNumberFormat="1" applyFont="1" applyFill="1" applyBorder="1" applyAlignment="1">
      <alignment vertical="center"/>
      <protection/>
    </xf>
    <xf numFmtId="3" fontId="12" fillId="38" borderId="117" xfId="57" applyNumberFormat="1" applyFont="1" applyFill="1" applyBorder="1" applyAlignment="1">
      <alignment vertical="center"/>
      <protection/>
    </xf>
    <xf numFmtId="3" fontId="12" fillId="38" borderId="118" xfId="57" applyNumberFormat="1" applyFont="1" applyFill="1" applyBorder="1" applyAlignment="1">
      <alignment vertical="center"/>
      <protection/>
    </xf>
    <xf numFmtId="10" fontId="12" fillId="38" borderId="119" xfId="57" applyNumberFormat="1" applyFont="1" applyFill="1" applyBorder="1" applyAlignment="1">
      <alignment vertical="center"/>
      <protection/>
    </xf>
    <xf numFmtId="10" fontId="12" fillId="38" borderId="119" xfId="57" applyNumberFormat="1" applyFont="1" applyFill="1" applyBorder="1" applyAlignment="1">
      <alignment horizontal="right" vertical="center"/>
      <protection/>
    </xf>
    <xf numFmtId="0" fontId="12" fillId="38" borderId="120" xfId="57" applyFont="1" applyFill="1" applyBorder="1" applyAlignment="1">
      <alignment vertical="center"/>
      <protection/>
    </xf>
    <xf numFmtId="10" fontId="3" fillId="0" borderId="92" xfId="57" applyNumberFormat="1" applyFont="1" applyFill="1" applyBorder="1" applyAlignment="1">
      <alignment horizontal="right"/>
      <protection/>
    </xf>
    <xf numFmtId="3" fontId="3" fillId="0" borderId="45" xfId="57" applyNumberFormat="1" applyFont="1" applyFill="1" applyBorder="1">
      <alignment/>
      <protection/>
    </xf>
    <xf numFmtId="3" fontId="3" fillId="0" borderId="74" xfId="57" applyNumberFormat="1" applyFont="1" applyFill="1" applyBorder="1">
      <alignment/>
      <protection/>
    </xf>
    <xf numFmtId="3" fontId="3" fillId="0" borderId="44" xfId="57" applyNumberFormat="1" applyFont="1" applyFill="1" applyBorder="1">
      <alignment/>
      <protection/>
    </xf>
    <xf numFmtId="10" fontId="3" fillId="0" borderId="42" xfId="57" applyNumberFormat="1" applyFont="1" applyFill="1" applyBorder="1">
      <alignment/>
      <protection/>
    </xf>
    <xf numFmtId="10" fontId="3" fillId="0" borderId="42" xfId="57" applyNumberFormat="1" applyFont="1" applyFill="1" applyBorder="1" applyAlignment="1">
      <alignment horizontal="right"/>
      <protection/>
    </xf>
    <xf numFmtId="0" fontId="3" fillId="0" borderId="77" xfId="57" applyFont="1" applyFill="1" applyBorder="1">
      <alignment/>
      <protection/>
    </xf>
    <xf numFmtId="3" fontId="3" fillId="0" borderId="43" xfId="57" applyNumberFormat="1" applyFont="1" applyFill="1" applyBorder="1">
      <alignment/>
      <protection/>
    </xf>
    <xf numFmtId="10" fontId="3" fillId="0" borderId="121" xfId="57" applyNumberFormat="1" applyFont="1" applyFill="1" applyBorder="1" applyAlignment="1">
      <alignment horizontal="right"/>
      <protection/>
    </xf>
    <xf numFmtId="3" fontId="3" fillId="0" borderId="122" xfId="57" applyNumberFormat="1" applyFont="1" applyFill="1" applyBorder="1">
      <alignment/>
      <protection/>
    </xf>
    <xf numFmtId="3" fontId="3" fillId="0" borderId="123" xfId="57" applyNumberFormat="1" applyFont="1" applyFill="1" applyBorder="1">
      <alignment/>
      <protection/>
    </xf>
    <xf numFmtId="3" fontId="3" fillId="0" borderId="124" xfId="57" applyNumberFormat="1" applyFont="1" applyFill="1" applyBorder="1">
      <alignment/>
      <protection/>
    </xf>
    <xf numFmtId="10" fontId="3" fillId="0" borderId="125" xfId="57" applyNumberFormat="1" applyFont="1" applyFill="1" applyBorder="1">
      <alignment/>
      <protection/>
    </xf>
    <xf numFmtId="10" fontId="3" fillId="0" borderId="125" xfId="57" applyNumberFormat="1" applyFont="1" applyFill="1" applyBorder="1" applyAlignment="1">
      <alignment horizontal="right"/>
      <protection/>
    </xf>
    <xf numFmtId="0" fontId="3" fillId="0" borderId="126" xfId="57" applyFont="1" applyFill="1" applyBorder="1">
      <alignment/>
      <protection/>
    </xf>
    <xf numFmtId="0" fontId="28" fillId="0" borderId="0" xfId="57" applyFont="1" applyFill="1" applyAlignment="1">
      <alignment vertical="center"/>
      <protection/>
    </xf>
    <xf numFmtId="10" fontId="28" fillId="36" borderId="127" xfId="57" applyNumberFormat="1" applyFont="1" applyFill="1" applyBorder="1" applyAlignment="1">
      <alignment horizontal="right" vertical="center"/>
      <protection/>
    </xf>
    <xf numFmtId="3" fontId="28" fillId="36" borderId="128" xfId="57" applyNumberFormat="1" applyFont="1" applyFill="1" applyBorder="1" applyAlignment="1">
      <alignment vertical="center"/>
      <protection/>
    </xf>
    <xf numFmtId="3" fontId="28" fillId="36" borderId="129" xfId="57" applyNumberFormat="1" applyFont="1" applyFill="1" applyBorder="1" applyAlignment="1">
      <alignment vertical="center"/>
      <protection/>
    </xf>
    <xf numFmtId="3" fontId="28" fillId="36" borderId="130" xfId="57" applyNumberFormat="1" applyFont="1" applyFill="1" applyBorder="1" applyAlignment="1">
      <alignment vertical="center"/>
      <protection/>
    </xf>
    <xf numFmtId="9" fontId="28" fillId="36" borderId="131" xfId="57" applyNumberFormat="1" applyFont="1" applyFill="1" applyBorder="1" applyAlignment="1">
      <alignment vertical="center"/>
      <protection/>
    </xf>
    <xf numFmtId="10" fontId="28" fillId="36" borderId="132" xfId="57" applyNumberFormat="1" applyFont="1" applyFill="1" applyBorder="1" applyAlignment="1">
      <alignment horizontal="right" vertical="center"/>
      <protection/>
    </xf>
    <xf numFmtId="0" fontId="28" fillId="36" borderId="133" xfId="57" applyNumberFormat="1" applyFont="1" applyFill="1" applyBorder="1" applyAlignment="1">
      <alignment vertical="center"/>
      <protection/>
    </xf>
    <xf numFmtId="1" fontId="3" fillId="0" borderId="0" xfId="57" applyNumberFormat="1" applyFont="1" applyFill="1" applyAlignment="1">
      <alignment horizontal="center" vertical="center" wrapText="1"/>
      <protection/>
    </xf>
    <xf numFmtId="49" fontId="12" fillId="35" borderId="58" xfId="57" applyNumberFormat="1" applyFont="1" applyFill="1" applyBorder="1" applyAlignment="1">
      <alignment horizontal="center" vertical="center" wrapText="1"/>
      <protection/>
    </xf>
    <xf numFmtId="49" fontId="12" fillId="35" borderId="59" xfId="57" applyNumberFormat="1" applyFont="1" applyFill="1" applyBorder="1" applyAlignment="1">
      <alignment horizontal="center" vertical="center" wrapText="1"/>
      <protection/>
    </xf>
    <xf numFmtId="49" fontId="12" fillId="35" borderId="62" xfId="57" applyNumberFormat="1" applyFont="1" applyFill="1" applyBorder="1" applyAlignment="1">
      <alignment horizontal="center" vertical="center" wrapText="1"/>
      <protection/>
    </xf>
    <xf numFmtId="0" fontId="14" fillId="0" borderId="0" xfId="57" applyFont="1" applyFill="1">
      <alignment/>
      <protection/>
    </xf>
    <xf numFmtId="10" fontId="6" fillId="38" borderId="106" xfId="57" applyNumberFormat="1" applyFont="1" applyFill="1" applyBorder="1" applyAlignment="1">
      <alignment horizontal="right"/>
      <protection/>
    </xf>
    <xf numFmtId="3" fontId="6" fillId="38" borderId="134" xfId="57" applyNumberFormat="1" applyFont="1" applyFill="1" applyBorder="1">
      <alignment/>
      <protection/>
    </xf>
    <xf numFmtId="3" fontId="6" fillId="38" borderId="135" xfId="57" applyNumberFormat="1" applyFont="1" applyFill="1" applyBorder="1">
      <alignment/>
      <protection/>
    </xf>
    <xf numFmtId="3" fontId="6" fillId="38" borderId="107" xfId="57" applyNumberFormat="1" applyFont="1" applyFill="1" applyBorder="1">
      <alignment/>
      <protection/>
    </xf>
    <xf numFmtId="3" fontId="6" fillId="38" borderId="108" xfId="57" applyNumberFormat="1" applyFont="1" applyFill="1" applyBorder="1">
      <alignment/>
      <protection/>
    </xf>
    <xf numFmtId="3" fontId="6" fillId="38" borderId="109" xfId="57" applyNumberFormat="1" applyFont="1" applyFill="1" applyBorder="1">
      <alignment/>
      <protection/>
    </xf>
    <xf numFmtId="10" fontId="6" fillId="38" borderId="110" xfId="57" applyNumberFormat="1" applyFont="1" applyFill="1" applyBorder="1">
      <alignment/>
      <protection/>
    </xf>
    <xf numFmtId="10" fontId="6" fillId="38" borderId="110" xfId="57" applyNumberFormat="1" applyFont="1" applyFill="1" applyBorder="1" applyAlignment="1">
      <alignment horizontal="right"/>
      <protection/>
    </xf>
    <xf numFmtId="0" fontId="6" fillId="38" borderId="111" xfId="57" applyFont="1" applyFill="1" applyBorder="1">
      <alignment/>
      <protection/>
    </xf>
    <xf numFmtId="3" fontId="3" fillId="0" borderId="68" xfId="57" applyNumberFormat="1" applyFont="1" applyFill="1" applyBorder="1">
      <alignment/>
      <protection/>
    </xf>
    <xf numFmtId="3" fontId="3" fillId="0" borderId="136" xfId="57" applyNumberFormat="1" applyFont="1" applyFill="1" applyBorder="1">
      <alignment/>
      <protection/>
    </xf>
    <xf numFmtId="10" fontId="6" fillId="0" borderId="114" xfId="57" applyNumberFormat="1" applyFont="1" applyFill="1" applyBorder="1" applyAlignment="1">
      <alignment horizontal="right"/>
      <protection/>
    </xf>
    <xf numFmtId="0" fontId="12" fillId="0" borderId="0" xfId="57" applyFont="1" applyFill="1">
      <alignment/>
      <protection/>
    </xf>
    <xf numFmtId="10" fontId="6" fillId="38" borderId="115" xfId="57" applyNumberFormat="1" applyFont="1" applyFill="1" applyBorder="1" applyAlignment="1">
      <alignment horizontal="right"/>
      <protection/>
    </xf>
    <xf numFmtId="3" fontId="6" fillId="38" borderId="137" xfId="57" applyNumberFormat="1" applyFont="1" applyFill="1" applyBorder="1">
      <alignment/>
      <protection/>
    </xf>
    <xf numFmtId="3" fontId="6" fillId="38" borderId="138" xfId="57" applyNumberFormat="1" applyFont="1" applyFill="1" applyBorder="1">
      <alignment/>
      <protection/>
    </xf>
    <xf numFmtId="3" fontId="6" fillId="38" borderId="116" xfId="57" applyNumberFormat="1" applyFont="1" applyFill="1" applyBorder="1">
      <alignment/>
      <protection/>
    </xf>
    <xf numFmtId="3" fontId="6" fillId="38" borderId="117" xfId="57" applyNumberFormat="1" applyFont="1" applyFill="1" applyBorder="1">
      <alignment/>
      <protection/>
    </xf>
    <xf numFmtId="3" fontId="6" fillId="38" borderId="118" xfId="57" applyNumberFormat="1" applyFont="1" applyFill="1" applyBorder="1">
      <alignment/>
      <protection/>
    </xf>
    <xf numFmtId="10" fontId="6" fillId="38" borderId="119" xfId="57" applyNumberFormat="1" applyFont="1" applyFill="1" applyBorder="1">
      <alignment/>
      <protection/>
    </xf>
    <xf numFmtId="10" fontId="6" fillId="38" borderId="119" xfId="57" applyNumberFormat="1" applyFont="1" applyFill="1" applyBorder="1" applyAlignment="1">
      <alignment horizontal="right"/>
      <protection/>
    </xf>
    <xf numFmtId="0" fontId="6" fillId="38" borderId="120" xfId="57" applyFont="1" applyFill="1" applyBorder="1">
      <alignment/>
      <protection/>
    </xf>
    <xf numFmtId="3" fontId="3" fillId="0" borderId="139" xfId="57" applyNumberFormat="1" applyFont="1" applyFill="1" applyBorder="1">
      <alignment/>
      <protection/>
    </xf>
    <xf numFmtId="3" fontId="3" fillId="0" borderId="75" xfId="57" applyNumberFormat="1" applyFont="1" applyFill="1" applyBorder="1">
      <alignment/>
      <protection/>
    </xf>
    <xf numFmtId="10" fontId="6" fillId="0" borderId="42" xfId="57" applyNumberFormat="1" applyFont="1" applyFill="1" applyBorder="1" applyAlignment="1">
      <alignment horizontal="right"/>
      <protection/>
    </xf>
    <xf numFmtId="3" fontId="3" fillId="0" borderId="140" xfId="57" applyNumberFormat="1" applyFont="1" applyFill="1" applyBorder="1">
      <alignment/>
      <protection/>
    </xf>
    <xf numFmtId="3" fontId="3" fillId="0" borderId="141" xfId="57" applyNumberFormat="1" applyFont="1" applyFill="1" applyBorder="1">
      <alignment/>
      <protection/>
    </xf>
    <xf numFmtId="3" fontId="3" fillId="0" borderId="142" xfId="57" applyNumberFormat="1" applyFont="1" applyFill="1" applyBorder="1">
      <alignment/>
      <protection/>
    </xf>
    <xf numFmtId="10" fontId="6" fillId="0" borderId="125" xfId="57" applyNumberFormat="1" applyFont="1" applyFill="1" applyBorder="1" applyAlignment="1">
      <alignment horizontal="right"/>
      <protection/>
    </xf>
    <xf numFmtId="10" fontId="29" fillId="8" borderId="127" xfId="57" applyNumberFormat="1" applyFont="1" applyFill="1" applyBorder="1" applyAlignment="1">
      <alignment horizontal="right" vertical="center"/>
      <protection/>
    </xf>
    <xf numFmtId="3" fontId="29" fillId="8" borderId="143" xfId="57" applyNumberFormat="1" applyFont="1" applyFill="1" applyBorder="1" applyAlignment="1">
      <alignment vertical="center"/>
      <protection/>
    </xf>
    <xf numFmtId="3" fontId="29" fillId="8" borderId="144" xfId="57" applyNumberFormat="1" applyFont="1" applyFill="1" applyBorder="1" applyAlignment="1">
      <alignment vertical="center"/>
      <protection/>
    </xf>
    <xf numFmtId="3" fontId="29" fillId="8" borderId="145" xfId="57" applyNumberFormat="1" applyFont="1" applyFill="1" applyBorder="1" applyAlignment="1">
      <alignment vertical="center"/>
      <protection/>
    </xf>
    <xf numFmtId="3" fontId="29" fillId="8" borderId="0" xfId="57" applyNumberFormat="1" applyFont="1" applyFill="1" applyBorder="1" applyAlignment="1">
      <alignment vertical="center"/>
      <protection/>
    </xf>
    <xf numFmtId="3" fontId="29" fillId="8" borderId="146" xfId="57" applyNumberFormat="1" applyFont="1" applyFill="1" applyBorder="1" applyAlignment="1">
      <alignment vertical="center"/>
      <protection/>
    </xf>
    <xf numFmtId="10" fontId="29" fillId="8" borderId="147" xfId="57" applyNumberFormat="1" applyFont="1" applyFill="1" applyBorder="1" applyAlignment="1">
      <alignment vertical="center"/>
      <protection/>
    </xf>
    <xf numFmtId="10" fontId="29" fillId="8" borderId="147" xfId="57" applyNumberFormat="1" applyFont="1" applyFill="1" applyBorder="1" applyAlignment="1">
      <alignment horizontal="right" vertical="center"/>
      <protection/>
    </xf>
    <xf numFmtId="0" fontId="29" fillId="8" borderId="148" xfId="57" applyNumberFormat="1" applyFont="1" applyFill="1" applyBorder="1" applyAlignment="1">
      <alignment vertical="center"/>
      <protection/>
    </xf>
    <xf numFmtId="0" fontId="29" fillId="37" borderId="148" xfId="57" applyNumberFormat="1" applyFont="1" applyFill="1" applyBorder="1" applyAlignment="1">
      <alignment vertical="center"/>
      <protection/>
    </xf>
    <xf numFmtId="3" fontId="12" fillId="38" borderId="138" xfId="57" applyNumberFormat="1" applyFont="1" applyFill="1" applyBorder="1" applyAlignment="1">
      <alignment vertical="center"/>
      <protection/>
    </xf>
    <xf numFmtId="10" fontId="12" fillId="38" borderId="92" xfId="57" applyNumberFormat="1" applyFont="1" applyFill="1" applyBorder="1" applyAlignment="1">
      <alignment horizontal="right" vertical="center"/>
      <protection/>
    </xf>
    <xf numFmtId="3" fontId="12" fillId="38" borderId="74" xfId="57" applyNumberFormat="1" applyFont="1" applyFill="1" applyBorder="1" applyAlignment="1">
      <alignment vertical="center"/>
      <protection/>
    </xf>
    <xf numFmtId="3" fontId="12" fillId="38" borderId="45" xfId="57" applyNumberFormat="1" applyFont="1" applyFill="1" applyBorder="1" applyAlignment="1">
      <alignment vertical="center"/>
      <protection/>
    </xf>
    <xf numFmtId="3" fontId="12" fillId="38" borderId="44" xfId="57" applyNumberFormat="1" applyFont="1" applyFill="1" applyBorder="1" applyAlignment="1">
      <alignment vertical="center"/>
      <protection/>
    </xf>
    <xf numFmtId="10" fontId="12" fillId="38" borderId="42" xfId="57" applyNumberFormat="1" applyFont="1" applyFill="1" applyBorder="1" applyAlignment="1">
      <alignment vertical="center"/>
      <protection/>
    </xf>
    <xf numFmtId="10" fontId="12" fillId="38" borderId="42" xfId="57" applyNumberFormat="1" applyFont="1" applyFill="1" applyBorder="1" applyAlignment="1">
      <alignment horizontal="right" vertical="center"/>
      <protection/>
    </xf>
    <xf numFmtId="0" fontId="12" fillId="38" borderId="77" xfId="57" applyFont="1" applyFill="1" applyBorder="1" applyAlignment="1">
      <alignment vertical="center"/>
      <protection/>
    </xf>
    <xf numFmtId="10" fontId="28" fillId="36" borderId="149" xfId="57" applyNumberFormat="1" applyFont="1" applyFill="1" applyBorder="1" applyAlignment="1">
      <alignment horizontal="right" vertical="center"/>
      <protection/>
    </xf>
    <xf numFmtId="3" fontId="28" fillId="36" borderId="81" xfId="57" applyNumberFormat="1" applyFont="1" applyFill="1" applyBorder="1" applyAlignment="1">
      <alignment vertical="center"/>
      <protection/>
    </xf>
    <xf numFmtId="3" fontId="28" fillId="36" borderId="80" xfId="57" applyNumberFormat="1" applyFont="1" applyFill="1" applyBorder="1" applyAlignment="1">
      <alignment vertical="center"/>
      <protection/>
    </xf>
    <xf numFmtId="3" fontId="28" fillId="36" borderId="85" xfId="57" applyNumberFormat="1" applyFont="1" applyFill="1" applyBorder="1" applyAlignment="1">
      <alignment vertical="center"/>
      <protection/>
    </xf>
    <xf numFmtId="165" fontId="28" fillId="36" borderId="150" xfId="57" applyNumberFormat="1" applyFont="1" applyFill="1" applyBorder="1" applyAlignment="1">
      <alignment vertical="center"/>
      <protection/>
    </xf>
    <xf numFmtId="0" fontId="28" fillId="36" borderId="86" xfId="57" applyNumberFormat="1" applyFont="1" applyFill="1" applyBorder="1" applyAlignment="1">
      <alignment vertical="center"/>
      <protection/>
    </xf>
    <xf numFmtId="10" fontId="29" fillId="36" borderId="127" xfId="57" applyNumberFormat="1" applyFont="1" applyFill="1" applyBorder="1" applyAlignment="1">
      <alignment horizontal="right" vertical="center"/>
      <protection/>
    </xf>
    <xf numFmtId="3" fontId="29" fillId="36" borderId="145" xfId="57" applyNumberFormat="1" applyFont="1" applyFill="1" applyBorder="1" applyAlignment="1">
      <alignment vertical="center"/>
      <protection/>
    </xf>
    <xf numFmtId="3" fontId="29" fillId="36" borderId="144" xfId="57" applyNumberFormat="1" applyFont="1" applyFill="1" applyBorder="1" applyAlignment="1">
      <alignment vertical="center"/>
      <protection/>
    </xf>
    <xf numFmtId="3" fontId="29" fillId="36" borderId="0" xfId="57" applyNumberFormat="1" applyFont="1" applyFill="1" applyBorder="1" applyAlignment="1">
      <alignment vertical="center"/>
      <protection/>
    </xf>
    <xf numFmtId="3" fontId="29" fillId="36" borderId="146" xfId="57" applyNumberFormat="1" applyFont="1" applyFill="1" applyBorder="1" applyAlignment="1">
      <alignment vertical="center"/>
      <protection/>
    </xf>
    <xf numFmtId="0" fontId="29" fillId="36" borderId="148" xfId="57" applyNumberFormat="1" applyFont="1" applyFill="1" applyBorder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10" fontId="12" fillId="38" borderId="106" xfId="57" applyNumberFormat="1" applyFont="1" applyFill="1" applyBorder="1" applyAlignment="1">
      <alignment horizontal="right" vertical="center"/>
      <protection/>
    </xf>
    <xf numFmtId="3" fontId="12" fillId="38" borderId="107" xfId="57" applyNumberFormat="1" applyFont="1" applyFill="1" applyBorder="1" applyAlignment="1">
      <alignment vertical="center"/>
      <protection/>
    </xf>
    <xf numFmtId="3" fontId="12" fillId="38" borderId="108" xfId="57" applyNumberFormat="1" applyFont="1" applyFill="1" applyBorder="1" applyAlignment="1">
      <alignment vertical="center"/>
      <protection/>
    </xf>
    <xf numFmtId="3" fontId="12" fillId="38" borderId="109" xfId="57" applyNumberFormat="1" applyFont="1" applyFill="1" applyBorder="1" applyAlignment="1">
      <alignment vertical="center"/>
      <protection/>
    </xf>
    <xf numFmtId="10" fontId="12" fillId="38" borderId="110" xfId="57" applyNumberFormat="1" applyFont="1" applyFill="1" applyBorder="1" applyAlignment="1">
      <alignment vertical="center"/>
      <protection/>
    </xf>
    <xf numFmtId="0" fontId="12" fillId="38" borderId="111" xfId="57" applyFont="1" applyFill="1" applyBorder="1" applyAlignment="1">
      <alignment vertical="center"/>
      <protection/>
    </xf>
    <xf numFmtId="165" fontId="29" fillId="36" borderId="147" xfId="57" applyNumberFormat="1" applyFont="1" applyFill="1" applyBorder="1" applyAlignment="1">
      <alignment vertical="center"/>
      <protection/>
    </xf>
    <xf numFmtId="0" fontId="38" fillId="0" borderId="0" xfId="56" applyFont="1" applyFill="1">
      <alignment/>
      <protection/>
    </xf>
    <xf numFmtId="0" fontId="39" fillId="0" borderId="0" xfId="56" applyFont="1" applyFill="1">
      <alignment/>
      <protection/>
    </xf>
    <xf numFmtId="0" fontId="111" fillId="3" borderId="37" xfId="56" applyFont="1" applyFill="1" applyBorder="1">
      <alignment/>
      <protection/>
    </xf>
    <xf numFmtId="0" fontId="112" fillId="3" borderId="36" xfId="56" applyFont="1" applyFill="1" applyBorder="1">
      <alignment/>
      <protection/>
    </xf>
    <xf numFmtId="0" fontId="113" fillId="3" borderId="18" xfId="56" applyFont="1" applyFill="1" applyBorder="1">
      <alignment/>
      <protection/>
    </xf>
    <xf numFmtId="0" fontId="112" fillId="3" borderId="17" xfId="56" applyFont="1" applyFill="1" applyBorder="1">
      <alignment/>
      <protection/>
    </xf>
    <xf numFmtId="0" fontId="114" fillId="3" borderId="18" xfId="56" applyFont="1" applyFill="1" applyBorder="1">
      <alignment/>
      <protection/>
    </xf>
    <xf numFmtId="0" fontId="115" fillId="3" borderId="18" xfId="56" applyFont="1" applyFill="1" applyBorder="1">
      <alignment/>
      <protection/>
    </xf>
    <xf numFmtId="0" fontId="111" fillId="3" borderId="18" xfId="56" applyFont="1" applyFill="1" applyBorder="1">
      <alignment/>
      <protection/>
    </xf>
    <xf numFmtId="0" fontId="111" fillId="3" borderId="151" xfId="56" applyFont="1" applyFill="1" applyBorder="1">
      <alignment/>
      <protection/>
    </xf>
    <xf numFmtId="0" fontId="112" fillId="3" borderId="76" xfId="56" applyFont="1" applyFill="1" applyBorder="1">
      <alignment/>
      <protection/>
    </xf>
    <xf numFmtId="17" fontId="39" fillId="0" borderId="0" xfId="56" applyNumberFormat="1" applyFont="1" applyFill="1">
      <alignment/>
      <protection/>
    </xf>
    <xf numFmtId="0" fontId="39" fillId="39" borderId="14" xfId="56" applyFont="1" applyFill="1" applyBorder="1">
      <alignment/>
      <protection/>
    </xf>
    <xf numFmtId="0" fontId="39" fillId="39" borderId="13" xfId="56" applyFont="1" applyFill="1" applyBorder="1">
      <alignment/>
      <protection/>
    </xf>
    <xf numFmtId="0" fontId="44" fillId="36" borderId="152" xfId="56" applyFont="1" applyFill="1" applyBorder="1">
      <alignment/>
      <protection/>
    </xf>
    <xf numFmtId="0" fontId="45" fillId="36" borderId="153" xfId="45" applyFont="1" applyFill="1" applyBorder="1" applyAlignment="1" applyProtection="1">
      <alignment horizontal="left" indent="1"/>
      <protection/>
    </xf>
    <xf numFmtId="0" fontId="44" fillId="3" borderId="154" xfId="56" applyFont="1" applyFill="1" applyBorder="1">
      <alignment/>
      <protection/>
    </xf>
    <xf numFmtId="0" fontId="45" fillId="3" borderId="112" xfId="45" applyFont="1" applyFill="1" applyBorder="1" applyAlignment="1" applyProtection="1">
      <alignment horizontal="left" indent="1"/>
      <protection/>
    </xf>
    <xf numFmtId="0" fontId="44" fillId="36" borderId="154" xfId="56" applyFont="1" applyFill="1" applyBorder="1">
      <alignment/>
      <protection/>
    </xf>
    <xf numFmtId="0" fontId="45" fillId="36" borderId="112" xfId="45" applyFont="1" applyFill="1" applyBorder="1" applyAlignment="1" applyProtection="1">
      <alignment horizontal="left" indent="1"/>
      <protection/>
    </xf>
    <xf numFmtId="0" fontId="44" fillId="36" borderId="18" xfId="56" applyFont="1" applyFill="1" applyBorder="1">
      <alignment/>
      <protection/>
    </xf>
    <xf numFmtId="0" fontId="45" fillId="36" borderId="92" xfId="45" applyFont="1" applyFill="1" applyBorder="1" applyAlignment="1" applyProtection="1">
      <alignment horizontal="left" indent="1"/>
      <protection/>
    </xf>
    <xf numFmtId="0" fontId="116" fillId="7" borderId="155" xfId="59" applyFont="1" applyFill="1" applyBorder="1">
      <alignment/>
      <protection/>
    </xf>
    <xf numFmtId="0" fontId="116" fillId="7" borderId="0" xfId="59" applyFont="1" applyFill="1">
      <alignment/>
      <protection/>
    </xf>
    <xf numFmtId="0" fontId="117" fillId="7" borderId="156" xfId="59" applyFont="1" applyFill="1" applyBorder="1" applyAlignment="1">
      <alignment/>
      <protection/>
    </xf>
    <xf numFmtId="0" fontId="118" fillId="7" borderId="143" xfId="59" applyFont="1" applyFill="1" applyBorder="1" applyAlignment="1">
      <alignment/>
      <protection/>
    </xf>
    <xf numFmtId="0" fontId="119" fillId="7" borderId="156" xfId="59" applyFont="1" applyFill="1" applyBorder="1" applyAlignment="1">
      <alignment/>
      <protection/>
    </xf>
    <xf numFmtId="0" fontId="120" fillId="7" borderId="143" xfId="59" applyFont="1" applyFill="1" applyBorder="1" applyAlignment="1">
      <alignment/>
      <protection/>
    </xf>
    <xf numFmtId="37" fontId="121" fillId="7" borderId="0" xfId="61" applyFont="1" applyFill="1">
      <alignment/>
      <protection/>
    </xf>
    <xf numFmtId="37" fontId="122" fillId="7" borderId="0" xfId="61" applyFont="1" applyFill="1">
      <alignment/>
      <protection/>
    </xf>
    <xf numFmtId="37" fontId="123" fillId="7" borderId="0" xfId="61" applyFont="1" applyFill="1" applyAlignment="1">
      <alignment horizontal="left" indent="1"/>
      <protection/>
    </xf>
    <xf numFmtId="37" fontId="124" fillId="7" borderId="0" xfId="61" applyFont="1" applyFill="1">
      <alignment/>
      <protection/>
    </xf>
    <xf numFmtId="37" fontId="3" fillId="0" borderId="18" xfId="60" applyFont="1" applyFill="1" applyBorder="1" applyProtection="1">
      <alignment/>
      <protection/>
    </xf>
    <xf numFmtId="0" fontId="45" fillId="0" borderId="112" xfId="45" applyFont="1" applyFill="1" applyBorder="1" applyAlignment="1" applyProtection="1">
      <alignment horizontal="left" indent="1"/>
      <protection/>
    </xf>
    <xf numFmtId="0" fontId="45" fillId="0" borderId="157" xfId="45" applyFont="1" applyFill="1" applyBorder="1" applyAlignment="1" applyProtection="1">
      <alignment horizontal="left" indent="1"/>
      <protection/>
    </xf>
    <xf numFmtId="0" fontId="29" fillId="36" borderId="80" xfId="57" applyNumberFormat="1" applyFont="1" applyFill="1" applyBorder="1" applyAlignment="1">
      <alignment vertical="center"/>
      <protection/>
    </xf>
    <xf numFmtId="0" fontId="6" fillId="0" borderId="158" xfId="57" applyFont="1" applyFill="1" applyBorder="1">
      <alignment/>
      <protection/>
    </xf>
    <xf numFmtId="0" fontId="6" fillId="0" borderId="159" xfId="57" applyFont="1" applyFill="1" applyBorder="1">
      <alignment/>
      <protection/>
    </xf>
    <xf numFmtId="0" fontId="6" fillId="0" borderId="160" xfId="57" applyFont="1" applyFill="1" applyBorder="1">
      <alignment/>
      <protection/>
    </xf>
    <xf numFmtId="0" fontId="5" fillId="3" borderId="0" xfId="57" applyFont="1" applyFill="1">
      <alignment/>
      <protection/>
    </xf>
    <xf numFmtId="0" fontId="3" fillId="3" borderId="0" xfId="57" applyFont="1" applyFill="1">
      <alignment/>
      <protection/>
    </xf>
    <xf numFmtId="49" fontId="13" fillId="35" borderId="161" xfId="57" applyNumberFormat="1" applyFont="1" applyFill="1" applyBorder="1" applyAlignment="1">
      <alignment horizontal="center" vertical="center" wrapText="1"/>
      <protection/>
    </xf>
    <xf numFmtId="37" fontId="125" fillId="7" borderId="0" xfId="61" applyFont="1" applyFill="1" applyAlignment="1">
      <alignment horizontal="left" indent="1"/>
      <protection/>
    </xf>
    <xf numFmtId="37" fontId="126" fillId="7" borderId="0" xfId="61" applyFont="1" applyFill="1">
      <alignment/>
      <protection/>
    </xf>
    <xf numFmtId="0" fontId="42" fillId="4" borderId="162" xfId="58" applyFont="1" applyFill="1" applyBorder="1">
      <alignment/>
      <protection/>
    </xf>
    <xf numFmtId="0" fontId="43" fillId="4" borderId="163" xfId="45" applyFont="1" applyFill="1" applyBorder="1" applyAlignment="1" applyProtection="1">
      <alignment horizontal="left" indent="1"/>
      <protection/>
    </xf>
    <xf numFmtId="0" fontId="44" fillId="0" borderId="18" xfId="56" applyFont="1" applyFill="1" applyBorder="1">
      <alignment/>
      <protection/>
    </xf>
    <xf numFmtId="0" fontId="44" fillId="0" borderId="14" xfId="56" applyFont="1" applyFill="1" applyBorder="1">
      <alignment/>
      <protection/>
    </xf>
    <xf numFmtId="0" fontId="44" fillId="3" borderId="18" xfId="56" applyFont="1" applyFill="1" applyBorder="1">
      <alignment/>
      <protection/>
    </xf>
    <xf numFmtId="0" fontId="45" fillId="3" borderId="164" xfId="45" applyFont="1" applyFill="1" applyBorder="1" applyAlignment="1" applyProtection="1">
      <alignment horizontal="left" indent="1"/>
      <protection/>
    </xf>
    <xf numFmtId="0" fontId="44" fillId="36" borderId="165" xfId="56" applyFont="1" applyFill="1" applyBorder="1">
      <alignment/>
      <protection/>
    </xf>
    <xf numFmtId="0" fontId="127" fillId="0" borderId="0" xfId="56" applyFont="1" applyFill="1">
      <alignment/>
      <protection/>
    </xf>
    <xf numFmtId="0" fontId="128" fillId="0" borderId="0" xfId="56" applyFont="1" applyFill="1">
      <alignment/>
      <protection/>
    </xf>
    <xf numFmtId="0" fontId="129" fillId="0" borderId="0" xfId="56" applyFont="1" applyFill="1">
      <alignment/>
      <protection/>
    </xf>
    <xf numFmtId="0" fontId="130" fillId="0" borderId="0" xfId="56" applyFont="1" applyFill="1">
      <alignment/>
      <protection/>
    </xf>
    <xf numFmtId="0" fontId="131" fillId="0" borderId="0" xfId="45" applyFont="1" applyFill="1" applyAlignment="1" applyProtection="1">
      <alignment/>
      <protection/>
    </xf>
    <xf numFmtId="37" fontId="48" fillId="0" borderId="0" xfId="60" applyFont="1">
      <alignment/>
      <protection/>
    </xf>
    <xf numFmtId="1" fontId="6" fillId="0" borderId="0" xfId="64" applyNumberFormat="1" applyFont="1" applyAlignment="1">
      <alignment horizontal="center" vertical="center" wrapText="1"/>
      <protection/>
    </xf>
    <xf numFmtId="10" fontId="14" fillId="38" borderId="115" xfId="57" applyNumberFormat="1" applyFont="1" applyFill="1" applyBorder="1" applyAlignment="1">
      <alignment horizontal="right"/>
      <protection/>
    </xf>
    <xf numFmtId="0" fontId="132" fillId="33" borderId="0" xfId="0" applyFont="1" applyFill="1" applyAlignment="1">
      <alignment vertical="center"/>
    </xf>
    <xf numFmtId="3" fontId="6" fillId="36" borderId="35" xfId="60" applyNumberFormat="1" applyFont="1" applyFill="1" applyBorder="1">
      <alignment/>
      <protection/>
    </xf>
    <xf numFmtId="3" fontId="6" fillId="36" borderId="0" xfId="60" applyNumberFormat="1" applyFont="1" applyFill="1" applyBorder="1">
      <alignment/>
      <protection/>
    </xf>
    <xf numFmtId="3" fontId="6" fillId="36" borderId="25" xfId="60" applyNumberFormat="1" applyFont="1" applyFill="1" applyBorder="1">
      <alignment/>
      <protection/>
    </xf>
    <xf numFmtId="37" fontId="6" fillId="36" borderId="25" xfId="60" applyFont="1" applyFill="1" applyBorder="1" applyAlignment="1" applyProtection="1">
      <alignment horizontal="right"/>
      <protection/>
    </xf>
    <xf numFmtId="3" fontId="6" fillId="36" borderId="0" xfId="60" applyNumberFormat="1" applyFont="1" applyFill="1" applyBorder="1" applyAlignment="1">
      <alignment horizontal="right"/>
      <protection/>
    </xf>
    <xf numFmtId="3" fontId="6" fillId="36" borderId="20" xfId="60" applyNumberFormat="1" applyFont="1" applyFill="1" applyBorder="1" applyAlignment="1">
      <alignment horizontal="right"/>
      <protection/>
    </xf>
    <xf numFmtId="37" fontId="3" fillId="36" borderId="25" xfId="60" applyFont="1" applyFill="1" applyBorder="1" applyAlignment="1" applyProtection="1">
      <alignment horizontal="right"/>
      <protection/>
    </xf>
    <xf numFmtId="2" fontId="6" fillId="36" borderId="20" xfId="60" applyNumberFormat="1" applyFont="1" applyFill="1" applyBorder="1" applyProtection="1">
      <alignment/>
      <protection/>
    </xf>
    <xf numFmtId="2" fontId="6" fillId="36" borderId="0" xfId="60" applyNumberFormat="1" applyFont="1" applyFill="1" applyBorder="1" applyProtection="1">
      <alignment/>
      <protection/>
    </xf>
    <xf numFmtId="2" fontId="6" fillId="36" borderId="11" xfId="60" applyNumberFormat="1" applyFont="1" applyFill="1" applyBorder="1" applyAlignment="1" applyProtection="1">
      <alignment horizontal="center"/>
      <protection/>
    </xf>
    <xf numFmtId="37" fontId="133" fillId="0" borderId="0" xfId="60" applyFont="1">
      <alignment/>
      <protection/>
    </xf>
    <xf numFmtId="10" fontId="29" fillId="36" borderId="156" xfId="57" applyNumberFormat="1" applyFont="1" applyFill="1" applyBorder="1" applyAlignment="1">
      <alignment horizontal="right" vertical="center"/>
      <protection/>
    </xf>
    <xf numFmtId="10" fontId="12" fillId="38" borderId="117" xfId="57" applyNumberFormat="1" applyFont="1" applyFill="1" applyBorder="1" applyAlignment="1">
      <alignment horizontal="right" vertical="center"/>
      <protection/>
    </xf>
    <xf numFmtId="10" fontId="3" fillId="0" borderId="66" xfId="57" applyNumberFormat="1" applyFont="1" applyFill="1" applyBorder="1" applyAlignment="1">
      <alignment horizontal="right"/>
      <protection/>
    </xf>
    <xf numFmtId="10" fontId="3" fillId="0" borderId="45" xfId="57" applyNumberFormat="1" applyFont="1" applyFill="1" applyBorder="1" applyAlignment="1">
      <alignment horizontal="right"/>
      <protection/>
    </xf>
    <xf numFmtId="10" fontId="12" fillId="38" borderId="108" xfId="57" applyNumberFormat="1" applyFont="1" applyFill="1" applyBorder="1" applyAlignment="1">
      <alignment horizontal="right" vertical="center"/>
      <protection/>
    </xf>
    <xf numFmtId="3" fontId="29" fillId="36" borderId="166" xfId="57" applyNumberFormat="1" applyFont="1" applyFill="1" applyBorder="1" applyAlignment="1">
      <alignment vertical="center"/>
      <protection/>
    </xf>
    <xf numFmtId="3" fontId="12" fillId="38" borderId="167" xfId="57" applyNumberFormat="1" applyFont="1" applyFill="1" applyBorder="1" applyAlignment="1">
      <alignment vertical="center"/>
      <protection/>
    </xf>
    <xf numFmtId="3" fontId="3" fillId="0" borderId="154" xfId="57" applyNumberFormat="1" applyFont="1" applyFill="1" applyBorder="1">
      <alignment/>
      <protection/>
    </xf>
    <xf numFmtId="3" fontId="3" fillId="0" borderId="168" xfId="57" applyNumberFormat="1" applyFont="1" applyFill="1" applyBorder="1">
      <alignment/>
      <protection/>
    </xf>
    <xf numFmtId="3" fontId="12" fillId="38" borderId="33" xfId="57" applyNumberFormat="1" applyFont="1" applyFill="1" applyBorder="1" applyAlignment="1">
      <alignment vertical="center"/>
      <protection/>
    </xf>
    <xf numFmtId="37" fontId="134" fillId="0" borderId="0" xfId="60" applyFont="1">
      <alignment/>
      <protection/>
    </xf>
    <xf numFmtId="3" fontId="3" fillId="0" borderId="169" xfId="57" applyNumberFormat="1" applyFont="1" applyFill="1" applyBorder="1">
      <alignment/>
      <protection/>
    </xf>
    <xf numFmtId="37" fontId="13" fillId="35" borderId="106" xfId="60" applyFont="1" applyFill="1" applyBorder="1" applyAlignment="1" applyProtection="1">
      <alignment horizontal="center"/>
      <protection/>
    </xf>
    <xf numFmtId="37" fontId="3" fillId="0" borderId="127" xfId="60" applyFont="1" applyFill="1" applyBorder="1" applyProtection="1">
      <alignment/>
      <protection/>
    </xf>
    <xf numFmtId="37" fontId="3" fillId="0" borderId="170" xfId="60" applyFont="1" applyFill="1" applyBorder="1" applyProtection="1">
      <alignment/>
      <protection/>
    </xf>
    <xf numFmtId="3" fontId="3" fillId="0" borderId="127" xfId="60" applyNumberFormat="1" applyFont="1" applyFill="1" applyBorder="1" applyAlignment="1">
      <alignment horizontal="right"/>
      <protection/>
    </xf>
    <xf numFmtId="3" fontId="3" fillId="0" borderId="171" xfId="60" applyNumberFormat="1" applyFont="1" applyFill="1" applyBorder="1" applyAlignment="1">
      <alignment horizontal="right"/>
      <protection/>
    </xf>
    <xf numFmtId="2" fontId="6" fillId="0" borderId="171" xfId="60" applyNumberFormat="1" applyFont="1" applyFill="1" applyBorder="1" applyAlignment="1" applyProtection="1">
      <alignment horizontal="right" indent="1"/>
      <protection/>
    </xf>
    <xf numFmtId="2" fontId="6" fillId="0" borderId="127" xfId="60" applyNumberFormat="1" applyFont="1" applyFill="1" applyBorder="1" applyAlignment="1" applyProtection="1">
      <alignment horizontal="right" indent="1"/>
      <protection/>
    </xf>
    <xf numFmtId="2" fontId="6" fillId="0" borderId="87" xfId="60" applyNumberFormat="1" applyFont="1" applyFill="1" applyBorder="1" applyAlignment="1" applyProtection="1">
      <alignment horizontal="center"/>
      <protection/>
    </xf>
    <xf numFmtId="37" fontId="135" fillId="0" borderId="0" xfId="60" applyFont="1">
      <alignment/>
      <protection/>
    </xf>
    <xf numFmtId="165" fontId="29" fillId="36" borderId="156" xfId="57" applyNumberFormat="1" applyFont="1" applyFill="1" applyBorder="1" applyAlignment="1">
      <alignment vertical="center"/>
      <protection/>
    </xf>
    <xf numFmtId="10" fontId="12" fillId="38" borderId="117" xfId="57" applyNumberFormat="1" applyFont="1" applyFill="1" applyBorder="1" applyAlignment="1">
      <alignment vertical="center"/>
      <protection/>
    </xf>
    <xf numFmtId="10" fontId="3" fillId="0" borderId="66" xfId="57" applyNumberFormat="1" applyFont="1" applyFill="1" applyBorder="1">
      <alignment/>
      <protection/>
    </xf>
    <xf numFmtId="10" fontId="3" fillId="0" borderId="45" xfId="57" applyNumberFormat="1" applyFont="1" applyFill="1" applyBorder="1">
      <alignment/>
      <protection/>
    </xf>
    <xf numFmtId="10" fontId="12" fillId="38" borderId="108" xfId="57" applyNumberFormat="1" applyFont="1" applyFill="1" applyBorder="1" applyAlignment="1">
      <alignment vertical="center"/>
      <protection/>
    </xf>
    <xf numFmtId="37" fontId="6" fillId="14" borderId="30" xfId="60" applyFont="1" applyFill="1" applyBorder="1" applyProtection="1">
      <alignment/>
      <protection/>
    </xf>
    <xf numFmtId="37" fontId="6" fillId="14" borderId="15" xfId="60" applyFont="1" applyFill="1" applyBorder="1" applyProtection="1">
      <alignment/>
      <protection/>
    </xf>
    <xf numFmtId="37" fontId="6" fillId="14" borderId="24" xfId="60" applyFont="1" applyFill="1" applyBorder="1" applyProtection="1">
      <alignment/>
      <protection/>
    </xf>
    <xf numFmtId="3" fontId="6" fillId="14" borderId="15" xfId="60" applyNumberFormat="1" applyFont="1" applyFill="1" applyBorder="1" applyAlignment="1">
      <alignment horizontal="right"/>
      <protection/>
    </xf>
    <xf numFmtId="3" fontId="6" fillId="14" borderId="19" xfId="60" applyNumberFormat="1" applyFont="1" applyFill="1" applyBorder="1" applyAlignment="1">
      <alignment horizontal="right"/>
      <protection/>
    </xf>
    <xf numFmtId="37" fontId="3" fillId="14" borderId="24" xfId="60" applyFont="1" applyFill="1" applyBorder="1" applyProtection="1">
      <alignment/>
      <protection/>
    </xf>
    <xf numFmtId="2" fontId="6" fillId="14" borderId="19" xfId="60" applyNumberFormat="1" applyFont="1" applyFill="1" applyBorder="1" applyAlignment="1" applyProtection="1">
      <alignment horizontal="right" indent="1"/>
      <protection/>
    </xf>
    <xf numFmtId="2" fontId="6" fillId="14" borderId="15" xfId="60" applyNumberFormat="1" applyFont="1" applyFill="1" applyBorder="1" applyAlignment="1" applyProtection="1">
      <alignment horizontal="right" indent="1"/>
      <protection/>
    </xf>
    <xf numFmtId="2" fontId="6" fillId="14" borderId="10" xfId="60" applyNumberFormat="1" applyFont="1" applyFill="1" applyBorder="1" applyAlignment="1" applyProtection="1">
      <alignment horizontal="center"/>
      <protection/>
    </xf>
    <xf numFmtId="2" fontId="3" fillId="0" borderId="40" xfId="63" applyNumberFormat="1" applyFont="1" applyBorder="1">
      <alignment/>
      <protection/>
    </xf>
    <xf numFmtId="3" fontId="29" fillId="37" borderId="146" xfId="57" applyNumberFormat="1" applyFont="1" applyFill="1" applyBorder="1" applyAlignment="1">
      <alignment vertical="center"/>
      <protection/>
    </xf>
    <xf numFmtId="3" fontId="29" fillId="37" borderId="0" xfId="57" applyNumberFormat="1" applyFont="1" applyFill="1" applyBorder="1" applyAlignment="1">
      <alignment vertical="center"/>
      <protection/>
    </xf>
    <xf numFmtId="3" fontId="29" fillId="37" borderId="145" xfId="57" applyNumberFormat="1" applyFont="1" applyFill="1" applyBorder="1" applyAlignment="1">
      <alignment vertical="center"/>
      <protection/>
    </xf>
    <xf numFmtId="165" fontId="29" fillId="37" borderId="147" xfId="57" applyNumberFormat="1" applyFont="1" applyFill="1" applyBorder="1" applyAlignment="1">
      <alignment vertical="center"/>
      <protection/>
    </xf>
    <xf numFmtId="10" fontId="29" fillId="37" borderId="127" xfId="57" applyNumberFormat="1" applyFont="1" applyFill="1" applyBorder="1" applyAlignment="1">
      <alignment horizontal="right" vertical="center"/>
      <protection/>
    </xf>
    <xf numFmtId="3" fontId="12" fillId="0" borderId="172" xfId="57" applyNumberFormat="1" applyFont="1" applyFill="1" applyBorder="1">
      <alignment/>
      <protection/>
    </xf>
    <xf numFmtId="37" fontId="9" fillId="0" borderId="14" xfId="60" applyFont="1" applyFill="1" applyBorder="1" applyAlignment="1" applyProtection="1">
      <alignment horizontal="left"/>
      <protection/>
    </xf>
    <xf numFmtId="0" fontId="6" fillId="0" borderId="0" xfId="64" applyFont="1" applyAlignment="1">
      <alignment/>
      <protection/>
    </xf>
    <xf numFmtId="10" fontId="28" fillId="36" borderId="173" xfId="57" applyNumberFormat="1" applyFont="1" applyFill="1" applyBorder="1" applyAlignment="1">
      <alignment horizontal="right" vertical="center"/>
      <protection/>
    </xf>
    <xf numFmtId="3" fontId="3" fillId="0" borderId="37" xfId="60" applyNumberFormat="1" applyFont="1" applyFill="1" applyBorder="1" applyAlignment="1">
      <alignment horizontal="right"/>
      <protection/>
    </xf>
    <xf numFmtId="3" fontId="3" fillId="0" borderId="174" xfId="60" applyNumberFormat="1" applyFont="1" applyFill="1" applyBorder="1">
      <alignment/>
      <protection/>
    </xf>
    <xf numFmtId="3" fontId="3" fillId="0" borderId="174" xfId="60" applyNumberFormat="1" applyFont="1" applyFill="1" applyBorder="1" applyAlignment="1">
      <alignment horizontal="right"/>
      <protection/>
    </xf>
    <xf numFmtId="37" fontId="3" fillId="0" borderId="35" xfId="60" applyFont="1" applyFill="1" applyBorder="1" applyProtection="1">
      <alignment/>
      <protection/>
    </xf>
    <xf numFmtId="37" fontId="3" fillId="0" borderId="37" xfId="60" applyFont="1" applyFill="1" applyBorder="1" applyAlignment="1" applyProtection="1">
      <alignment horizontal="right"/>
      <protection/>
    </xf>
    <xf numFmtId="37" fontId="3" fillId="0" borderId="174" xfId="60" applyFont="1" applyFill="1" applyBorder="1" applyAlignment="1" applyProtection="1">
      <alignment horizontal="right"/>
      <protection/>
    </xf>
    <xf numFmtId="37" fontId="3" fillId="0" borderId="36" xfId="60" applyFont="1" applyFill="1" applyBorder="1" applyProtection="1">
      <alignment/>
      <protection/>
    </xf>
    <xf numFmtId="37" fontId="3" fillId="0" borderId="37" xfId="60" applyFont="1" applyFill="1" applyBorder="1" applyProtection="1">
      <alignment/>
      <protection/>
    </xf>
    <xf numFmtId="37" fontId="3" fillId="0" borderId="153" xfId="60" applyFont="1" applyFill="1" applyBorder="1" applyProtection="1">
      <alignment/>
      <protection/>
    </xf>
    <xf numFmtId="37" fontId="13" fillId="35" borderId="108" xfId="60" applyFont="1" applyFill="1" applyBorder="1" applyAlignment="1" applyProtection="1">
      <alignment horizontal="center"/>
      <protection/>
    </xf>
    <xf numFmtId="37" fontId="13" fillId="35" borderId="175" xfId="60" applyFont="1" applyFill="1" applyBorder="1" applyAlignment="1" applyProtection="1">
      <alignment horizontal="center"/>
      <protection/>
    </xf>
    <xf numFmtId="2" fontId="6" fillId="0" borderId="18" xfId="66" applyNumberFormat="1" applyFont="1" applyFill="1" applyBorder="1" applyAlignment="1" applyProtection="1">
      <alignment horizontal="right" indent="1"/>
      <protection/>
    </xf>
    <xf numFmtId="2" fontId="6" fillId="0" borderId="16" xfId="66" applyNumberFormat="1" applyFont="1" applyFill="1" applyBorder="1" applyAlignment="1" applyProtection="1">
      <alignment horizontal="center"/>
      <protection/>
    </xf>
    <xf numFmtId="2" fontId="6" fillId="36" borderId="0" xfId="66" applyNumberFormat="1" applyFont="1" applyFill="1" applyBorder="1" applyAlignment="1" applyProtection="1">
      <alignment horizontal="center"/>
      <protection/>
    </xf>
    <xf numFmtId="2" fontId="6" fillId="0" borderId="16" xfId="66" applyNumberFormat="1" applyFont="1" applyFill="1" applyBorder="1" applyAlignment="1" applyProtection="1">
      <alignment horizontal="right" indent="1"/>
      <protection/>
    </xf>
    <xf numFmtId="2" fontId="6" fillId="0" borderId="0" xfId="66" applyNumberFormat="1" applyFont="1" applyFill="1" applyBorder="1" applyAlignment="1" applyProtection="1">
      <alignment horizontal="center"/>
      <protection/>
    </xf>
    <xf numFmtId="2" fontId="6" fillId="0" borderId="18" xfId="66" applyNumberFormat="1" applyFont="1" applyFill="1" applyBorder="1" applyAlignment="1" applyProtection="1">
      <alignment horizontal="center"/>
      <protection/>
    </xf>
    <xf numFmtId="2" fontId="6" fillId="0" borderId="17" xfId="66" applyNumberFormat="1" applyFont="1" applyFill="1" applyBorder="1" applyAlignment="1" applyProtection="1">
      <alignment horizontal="center"/>
      <protection/>
    </xf>
    <xf numFmtId="2" fontId="6" fillId="0" borderId="127" xfId="66" applyNumberFormat="1" applyFont="1" applyFill="1" applyBorder="1" applyAlignment="1" applyProtection="1">
      <alignment horizontal="center"/>
      <protection/>
    </xf>
    <xf numFmtId="2" fontId="6" fillId="14" borderId="15" xfId="66" applyNumberFormat="1" applyFont="1" applyFill="1" applyBorder="1" applyAlignment="1" applyProtection="1">
      <alignment horizontal="center"/>
      <protection/>
    </xf>
    <xf numFmtId="2" fontId="6" fillId="34" borderId="15" xfId="66" applyNumberFormat="1" applyFont="1" applyFill="1" applyBorder="1" applyAlignment="1" applyProtection="1">
      <alignment horizontal="right" indent="1"/>
      <protection/>
    </xf>
    <xf numFmtId="0" fontId="40" fillId="39" borderId="165" xfId="56" applyFont="1" applyFill="1" applyBorder="1" applyAlignment="1">
      <alignment horizontal="center"/>
      <protection/>
    </xf>
    <xf numFmtId="0" fontId="40" fillId="39" borderId="176" xfId="56" applyFont="1" applyFill="1" applyBorder="1" applyAlignment="1">
      <alignment horizontal="center"/>
      <protection/>
    </xf>
    <xf numFmtId="0" fontId="136" fillId="39" borderId="18" xfId="56" applyFont="1" applyFill="1" applyBorder="1" applyAlignment="1">
      <alignment horizontal="center"/>
      <protection/>
    </xf>
    <xf numFmtId="0" fontId="136" fillId="39" borderId="17" xfId="56" applyFont="1" applyFill="1" applyBorder="1" applyAlignment="1">
      <alignment horizontal="center"/>
      <protection/>
    </xf>
    <xf numFmtId="0" fontId="41" fillId="39" borderId="18" xfId="56" applyFont="1" applyFill="1" applyBorder="1" applyAlignment="1">
      <alignment horizontal="center"/>
      <protection/>
    </xf>
    <xf numFmtId="0" fontId="41" fillId="39" borderId="17" xfId="56" applyFont="1" applyFill="1" applyBorder="1" applyAlignment="1">
      <alignment horizontal="center"/>
      <protection/>
    </xf>
    <xf numFmtId="37" fontId="137" fillId="37" borderId="177" xfId="45" applyNumberFormat="1" applyFont="1" applyFill="1" applyBorder="1" applyAlignment="1" applyProtection="1">
      <alignment horizontal="center"/>
      <protection/>
    </xf>
    <xf numFmtId="37" fontId="137" fillId="37" borderId="178" xfId="45" applyNumberFormat="1" applyFont="1" applyFill="1" applyBorder="1" applyAlignment="1" applyProtection="1">
      <alignment horizontal="center"/>
      <protection/>
    </xf>
    <xf numFmtId="37" fontId="14" fillId="0" borderId="18" xfId="60" applyFont="1" applyFill="1" applyBorder="1" applyAlignment="1" applyProtection="1">
      <alignment horizontal="center" vertical="center"/>
      <protection/>
    </xf>
    <xf numFmtId="37" fontId="15" fillId="0" borderId="18" xfId="60" applyFont="1" applyBorder="1">
      <alignment/>
      <protection/>
    </xf>
    <xf numFmtId="37" fontId="16" fillId="0" borderId="18" xfId="60" applyFont="1" applyBorder="1">
      <alignment/>
      <protection/>
    </xf>
    <xf numFmtId="37" fontId="15" fillId="0" borderId="23" xfId="60" applyFont="1" applyBorder="1">
      <alignment/>
      <protection/>
    </xf>
    <xf numFmtId="37" fontId="13" fillId="35" borderId="18" xfId="60" applyFont="1" applyFill="1" applyBorder="1" applyAlignment="1">
      <alignment horizontal="center"/>
      <protection/>
    </xf>
    <xf numFmtId="37" fontId="13" fillId="35" borderId="17" xfId="60" applyFont="1" applyFill="1" applyBorder="1" applyAlignment="1">
      <alignment horizontal="center"/>
      <protection/>
    </xf>
    <xf numFmtId="37" fontId="18" fillId="35" borderId="37" xfId="60" applyFont="1" applyFill="1" applyBorder="1" applyAlignment="1" applyProtection="1">
      <alignment horizontal="center" vertical="center"/>
      <protection/>
    </xf>
    <xf numFmtId="37" fontId="18" fillId="35" borderId="35" xfId="60" applyFont="1" applyFill="1" applyBorder="1" applyAlignment="1" applyProtection="1">
      <alignment horizontal="center" vertical="center"/>
      <protection/>
    </xf>
    <xf numFmtId="37" fontId="13" fillId="35" borderId="37" xfId="60" applyFont="1" applyFill="1" applyBorder="1" applyAlignment="1">
      <alignment horizontal="center" vertical="center"/>
      <protection/>
    </xf>
    <xf numFmtId="37" fontId="14" fillId="35" borderId="14" xfId="60" applyFont="1" applyFill="1" applyBorder="1" applyAlignment="1">
      <alignment horizontal="center" vertical="center"/>
      <protection/>
    </xf>
    <xf numFmtId="37" fontId="13" fillId="35" borderId="174" xfId="60" applyFont="1" applyFill="1" applyBorder="1" applyAlignment="1">
      <alignment horizontal="center" vertical="center"/>
      <protection/>
    </xf>
    <xf numFmtId="37" fontId="14" fillId="35" borderId="12" xfId="60" applyFont="1" applyFill="1" applyBorder="1" applyAlignment="1">
      <alignment horizontal="center" vertical="center"/>
      <protection/>
    </xf>
    <xf numFmtId="37" fontId="18" fillId="35" borderId="37" xfId="60" applyFont="1" applyFill="1" applyBorder="1" applyAlignment="1">
      <alignment horizontal="center" vertical="center"/>
      <protection/>
    </xf>
    <xf numFmtId="37" fontId="18" fillId="35" borderId="35" xfId="60" applyFont="1" applyFill="1" applyBorder="1" applyAlignment="1">
      <alignment horizontal="center" vertical="center"/>
      <protection/>
    </xf>
    <xf numFmtId="37" fontId="18" fillId="35" borderId="18" xfId="60" applyFont="1" applyFill="1" applyBorder="1" applyAlignment="1">
      <alignment horizontal="center" vertical="center"/>
      <protection/>
    </xf>
    <xf numFmtId="37" fontId="18" fillId="35" borderId="0" xfId="60" applyFont="1" applyFill="1" applyBorder="1" applyAlignment="1">
      <alignment horizontal="center" vertical="center"/>
      <protection/>
    </xf>
    <xf numFmtId="37" fontId="18" fillId="35" borderId="36" xfId="60" applyFont="1" applyFill="1" applyBorder="1" applyAlignment="1" applyProtection="1">
      <alignment horizontal="center" vertical="center"/>
      <protection/>
    </xf>
    <xf numFmtId="37" fontId="23" fillId="40" borderId="0" xfId="45" applyNumberFormat="1" applyFont="1" applyFill="1" applyBorder="1" applyAlignment="1" applyProtection="1">
      <alignment horizontal="center"/>
      <protection/>
    </xf>
    <xf numFmtId="37" fontId="18" fillId="35" borderId="30" xfId="60" applyFont="1" applyFill="1" applyBorder="1" applyAlignment="1">
      <alignment horizontal="center" vertical="center"/>
      <protection/>
    </xf>
    <xf numFmtId="0" fontId="10" fillId="0" borderId="15" xfId="55" applyBorder="1" applyAlignment="1">
      <alignment horizontal="center" vertical="center"/>
      <protection/>
    </xf>
    <xf numFmtId="0" fontId="10" fillId="0" borderId="10" xfId="55" applyBorder="1" applyAlignment="1">
      <alignment horizontal="center" vertical="center"/>
      <protection/>
    </xf>
    <xf numFmtId="37" fontId="19" fillId="35" borderId="153" xfId="60" applyFont="1" applyFill="1" applyBorder="1" applyAlignment="1">
      <alignment horizontal="center" vertical="center"/>
      <protection/>
    </xf>
    <xf numFmtId="0" fontId="17" fillId="0" borderId="87" xfId="55" applyFont="1" applyBorder="1" applyAlignment="1">
      <alignment horizontal="center" vertical="center"/>
      <protection/>
    </xf>
    <xf numFmtId="37" fontId="21" fillId="35" borderId="37" xfId="60" applyFont="1" applyFill="1" applyBorder="1" applyAlignment="1">
      <alignment horizontal="center" vertical="center"/>
      <protection/>
    </xf>
    <xf numFmtId="37" fontId="21" fillId="35" borderId="35" xfId="60" applyFont="1" applyFill="1" applyBorder="1" applyAlignment="1">
      <alignment horizontal="center" vertical="center"/>
      <protection/>
    </xf>
    <xf numFmtId="37" fontId="21" fillId="35" borderId="36" xfId="60" applyFont="1" applyFill="1" applyBorder="1" applyAlignment="1">
      <alignment horizontal="center" vertical="center"/>
      <protection/>
    </xf>
    <xf numFmtId="37" fontId="21" fillId="35" borderId="18" xfId="60" applyFont="1" applyFill="1" applyBorder="1" applyAlignment="1">
      <alignment horizontal="center" vertical="center"/>
      <protection/>
    </xf>
    <xf numFmtId="37" fontId="21" fillId="35" borderId="0" xfId="60" applyFont="1" applyFill="1" applyBorder="1" applyAlignment="1">
      <alignment horizontal="center" vertical="center"/>
      <protection/>
    </xf>
    <xf numFmtId="37" fontId="21" fillId="35" borderId="17" xfId="60" applyFont="1" applyFill="1" applyBorder="1" applyAlignment="1">
      <alignment horizontal="center" vertical="center"/>
      <protection/>
    </xf>
    <xf numFmtId="37" fontId="18" fillId="35" borderId="36" xfId="60" applyFont="1" applyFill="1" applyBorder="1" applyAlignment="1">
      <alignment horizontal="center" vertical="center"/>
      <protection/>
    </xf>
    <xf numFmtId="37" fontId="18" fillId="35" borderId="17" xfId="60" applyFont="1" applyFill="1" applyBorder="1" applyAlignment="1">
      <alignment horizontal="center" vertical="center"/>
      <protection/>
    </xf>
    <xf numFmtId="37" fontId="13" fillId="35" borderId="174" xfId="60" applyFont="1" applyFill="1" applyBorder="1" applyAlignment="1">
      <alignment horizontal="center" vertical="center" wrapText="1"/>
      <protection/>
    </xf>
    <xf numFmtId="37" fontId="14" fillId="35" borderId="12" xfId="60" applyFont="1" applyFill="1" applyBorder="1" applyAlignment="1">
      <alignment horizontal="center" vertical="center" wrapText="1"/>
      <protection/>
    </xf>
    <xf numFmtId="49" fontId="12" fillId="35" borderId="179" xfId="63" applyNumberFormat="1" applyFont="1" applyFill="1" applyBorder="1" applyAlignment="1">
      <alignment horizontal="center" vertical="center" wrapText="1"/>
      <protection/>
    </xf>
    <xf numFmtId="49" fontId="12" fillId="35" borderId="180" xfId="63" applyNumberFormat="1" applyFont="1" applyFill="1" applyBorder="1" applyAlignment="1">
      <alignment horizontal="center" vertical="center" wrapText="1"/>
      <protection/>
    </xf>
    <xf numFmtId="49" fontId="12" fillId="35" borderId="181" xfId="63" applyNumberFormat="1" applyFont="1" applyFill="1" applyBorder="1" applyAlignment="1">
      <alignment horizontal="center" vertical="center" wrapText="1"/>
      <protection/>
    </xf>
    <xf numFmtId="1" fontId="5" fillId="35" borderId="182" xfId="63" applyNumberFormat="1" applyFont="1" applyFill="1" applyBorder="1" applyAlignment="1">
      <alignment horizontal="center" vertical="center" wrapText="1"/>
      <protection/>
    </xf>
    <xf numFmtId="1" fontId="5" fillId="35" borderId="183" xfId="63" applyNumberFormat="1" applyFont="1" applyFill="1" applyBorder="1" applyAlignment="1">
      <alignment horizontal="center" vertical="center" wrapText="1"/>
      <protection/>
    </xf>
    <xf numFmtId="1" fontId="5" fillId="35" borderId="41" xfId="63" applyNumberFormat="1" applyFont="1" applyFill="1" applyBorder="1" applyAlignment="1">
      <alignment horizontal="center" vertical="center" wrapText="1"/>
      <protection/>
    </xf>
    <xf numFmtId="49" fontId="5" fillId="35" borderId="184" xfId="63" applyNumberFormat="1" applyFont="1" applyFill="1" applyBorder="1" applyAlignment="1">
      <alignment horizontal="center" vertical="center" wrapText="1"/>
      <protection/>
    </xf>
    <xf numFmtId="49" fontId="5" fillId="35" borderId="40" xfId="63" applyNumberFormat="1" applyFont="1" applyFill="1" applyBorder="1" applyAlignment="1">
      <alignment horizontal="center" vertical="center" wrapText="1"/>
      <protection/>
    </xf>
    <xf numFmtId="49" fontId="5" fillId="35" borderId="185" xfId="63" applyNumberFormat="1" applyFont="1" applyFill="1" applyBorder="1" applyAlignment="1">
      <alignment horizontal="center" vertical="center" wrapText="1"/>
      <protection/>
    </xf>
    <xf numFmtId="49" fontId="5" fillId="35" borderId="39" xfId="63" applyNumberFormat="1" applyFont="1" applyFill="1" applyBorder="1" applyAlignment="1">
      <alignment horizontal="center" vertical="center" wrapText="1"/>
      <protection/>
    </xf>
    <xf numFmtId="37" fontId="27" fillId="40" borderId="179" xfId="45" applyNumberFormat="1" applyFont="1" applyFill="1" applyBorder="1" applyAlignment="1" applyProtection="1">
      <alignment horizontal="center"/>
      <protection/>
    </xf>
    <xf numFmtId="37" fontId="27" fillId="40" borderId="180" xfId="45" applyNumberFormat="1" applyFont="1" applyFill="1" applyBorder="1" applyAlignment="1" applyProtection="1">
      <alignment horizontal="center"/>
      <protection/>
    </xf>
    <xf numFmtId="37" fontId="27" fillId="40" borderId="186" xfId="45" applyNumberFormat="1" applyFont="1" applyFill="1" applyBorder="1" applyAlignment="1" applyProtection="1">
      <alignment horizontal="center"/>
      <protection/>
    </xf>
    <xf numFmtId="0" fontId="5" fillId="35" borderId="179" xfId="63" applyFont="1" applyFill="1" applyBorder="1" applyAlignment="1">
      <alignment horizontal="center"/>
      <protection/>
    </xf>
    <xf numFmtId="0" fontId="5" fillId="35" borderId="180" xfId="63" applyFont="1" applyFill="1" applyBorder="1" applyAlignment="1">
      <alignment horizontal="center"/>
      <protection/>
    </xf>
    <xf numFmtId="0" fontId="5" fillId="35" borderId="25" xfId="63" applyFont="1" applyFill="1" applyBorder="1" applyAlignment="1">
      <alignment horizontal="center"/>
      <protection/>
    </xf>
    <xf numFmtId="0" fontId="5" fillId="35" borderId="187" xfId="63" applyFont="1" applyFill="1" applyBorder="1" applyAlignment="1">
      <alignment horizontal="center"/>
      <protection/>
    </xf>
    <xf numFmtId="0" fontId="5" fillId="35" borderId="186" xfId="63" applyFont="1" applyFill="1" applyBorder="1" applyAlignment="1">
      <alignment horizontal="center"/>
      <protection/>
    </xf>
    <xf numFmtId="0" fontId="21" fillId="35" borderId="182" xfId="63" applyFont="1" applyFill="1" applyBorder="1" applyAlignment="1">
      <alignment horizontal="center" vertical="center"/>
      <protection/>
    </xf>
    <xf numFmtId="0" fontId="21" fillId="35" borderId="25" xfId="63" applyFont="1" applyFill="1" applyBorder="1" applyAlignment="1">
      <alignment horizontal="center" vertical="center"/>
      <protection/>
    </xf>
    <xf numFmtId="0" fontId="21" fillId="35" borderId="187" xfId="63" applyFont="1" applyFill="1" applyBorder="1" applyAlignment="1">
      <alignment horizontal="center" vertical="center"/>
      <protection/>
    </xf>
    <xf numFmtId="0" fontId="18" fillId="35" borderId="41" xfId="63" applyFont="1" applyFill="1" applyBorder="1" applyAlignment="1">
      <alignment horizontal="center" vertical="center"/>
      <protection/>
    </xf>
    <xf numFmtId="0" fontId="18" fillId="35" borderId="20" xfId="63" applyFont="1" applyFill="1" applyBorder="1" applyAlignment="1">
      <alignment horizontal="center" vertical="center"/>
      <protection/>
    </xf>
    <xf numFmtId="0" fontId="18" fillId="35" borderId="188" xfId="63" applyFont="1" applyFill="1" applyBorder="1" applyAlignment="1">
      <alignment horizontal="center" vertical="center"/>
      <protection/>
    </xf>
    <xf numFmtId="49" fontId="13" fillId="35" borderId="46" xfId="57" applyNumberFormat="1" applyFont="1" applyFill="1" applyBorder="1" applyAlignment="1">
      <alignment horizontal="center" vertical="center" wrapText="1"/>
      <protection/>
    </xf>
    <xf numFmtId="49" fontId="13" fillId="35" borderId="158" xfId="57" applyNumberFormat="1" applyFont="1" applyFill="1" applyBorder="1" applyAlignment="1">
      <alignment horizontal="center" vertical="center" wrapText="1"/>
      <protection/>
    </xf>
    <xf numFmtId="49" fontId="13" fillId="35" borderId="189" xfId="57" applyNumberFormat="1" applyFont="1" applyFill="1" applyBorder="1" applyAlignment="1">
      <alignment horizontal="center" vertical="center" wrapText="1"/>
      <protection/>
    </xf>
    <xf numFmtId="49" fontId="13" fillId="35" borderId="190" xfId="57" applyNumberFormat="1" applyFont="1" applyFill="1" applyBorder="1" applyAlignment="1">
      <alignment horizontal="center" vertical="center" wrapText="1"/>
      <protection/>
    </xf>
    <xf numFmtId="49" fontId="18" fillId="35" borderId="191" xfId="57" applyNumberFormat="1" applyFont="1" applyFill="1" applyBorder="1" applyAlignment="1">
      <alignment horizontal="center" vertical="center" wrapText="1"/>
      <protection/>
    </xf>
    <xf numFmtId="0" fontId="31" fillId="0" borderId="172" xfId="57" applyFont="1" applyBorder="1" applyAlignment="1">
      <alignment horizontal="center" vertical="center" wrapText="1"/>
      <protection/>
    </xf>
    <xf numFmtId="49" fontId="13" fillId="35" borderId="192" xfId="57" applyNumberFormat="1" applyFont="1" applyFill="1" applyBorder="1" applyAlignment="1">
      <alignment horizontal="center" vertical="center" wrapText="1"/>
      <protection/>
    </xf>
    <xf numFmtId="49" fontId="13" fillId="35" borderId="193" xfId="57" applyNumberFormat="1" applyFont="1" applyFill="1" applyBorder="1" applyAlignment="1">
      <alignment horizontal="center" vertical="center" wrapText="1"/>
      <protection/>
    </xf>
    <xf numFmtId="37" fontId="34" fillId="40" borderId="179" xfId="46" applyNumberFormat="1" applyFont="1" applyFill="1" applyBorder="1" applyAlignment="1">
      <alignment horizontal="center"/>
    </xf>
    <xf numFmtId="37" fontId="34" fillId="40" borderId="186" xfId="46" applyNumberFormat="1" applyFont="1" applyFill="1" applyBorder="1" applyAlignment="1">
      <alignment horizontal="center"/>
    </xf>
    <xf numFmtId="0" fontId="21" fillId="35" borderId="37" xfId="57" applyFont="1" applyFill="1" applyBorder="1" applyAlignment="1">
      <alignment horizontal="center" vertical="center"/>
      <protection/>
    </xf>
    <xf numFmtId="0" fontId="21" fillId="35" borderId="35" xfId="57" applyFont="1" applyFill="1" applyBorder="1" applyAlignment="1">
      <alignment horizontal="center" vertical="center"/>
      <protection/>
    </xf>
    <xf numFmtId="0" fontId="21" fillId="35" borderId="36" xfId="57" applyFont="1" applyFill="1" applyBorder="1" applyAlignment="1">
      <alignment horizontal="center" vertical="center"/>
      <protection/>
    </xf>
    <xf numFmtId="1" fontId="13" fillId="35" borderId="194" xfId="57" applyNumberFormat="1" applyFont="1" applyFill="1" applyBorder="1" applyAlignment="1">
      <alignment horizontal="center" vertical="center" wrapText="1"/>
      <protection/>
    </xf>
    <xf numFmtId="0" fontId="14" fillId="35" borderId="71" xfId="57" applyFont="1" applyFill="1" applyBorder="1" applyAlignment="1">
      <alignment vertical="center"/>
      <protection/>
    </xf>
    <xf numFmtId="0" fontId="14" fillId="35" borderId="195" xfId="57" applyFont="1" applyFill="1" applyBorder="1" applyAlignment="1">
      <alignment vertical="center"/>
      <protection/>
    </xf>
    <xf numFmtId="0" fontId="14" fillId="35" borderId="63" xfId="57" applyFont="1" applyFill="1" applyBorder="1" applyAlignment="1">
      <alignment vertical="center"/>
      <protection/>
    </xf>
    <xf numFmtId="1" fontId="18" fillId="35" borderId="196" xfId="57" applyNumberFormat="1" applyFont="1" applyFill="1" applyBorder="1" applyAlignment="1">
      <alignment horizontal="center" vertical="center" wrapText="1"/>
      <protection/>
    </xf>
    <xf numFmtId="1" fontId="18" fillId="35" borderId="197" xfId="57" applyNumberFormat="1" applyFont="1" applyFill="1" applyBorder="1" applyAlignment="1">
      <alignment horizontal="center" vertical="center" wrapText="1"/>
      <protection/>
    </xf>
    <xf numFmtId="0" fontId="30" fillId="35" borderId="56" xfId="57" applyFont="1" applyFill="1" applyBorder="1" applyAlignment="1">
      <alignment horizontal="center" vertical="center" wrapText="1"/>
      <protection/>
    </xf>
    <xf numFmtId="49" fontId="18" fillId="35" borderId="55" xfId="57" applyNumberFormat="1" applyFont="1" applyFill="1" applyBorder="1" applyAlignment="1">
      <alignment horizontal="center" vertical="center" wrapText="1"/>
      <protection/>
    </xf>
    <xf numFmtId="49" fontId="18" fillId="35" borderId="53" xfId="57" applyNumberFormat="1" applyFont="1" applyFill="1" applyBorder="1" applyAlignment="1">
      <alignment horizontal="center" vertical="center" wrapText="1"/>
      <protection/>
    </xf>
    <xf numFmtId="49" fontId="18" fillId="35" borderId="198" xfId="57" applyNumberFormat="1" applyFont="1" applyFill="1" applyBorder="1" applyAlignment="1">
      <alignment horizontal="center" vertical="center" wrapText="1"/>
      <protection/>
    </xf>
    <xf numFmtId="49" fontId="13" fillId="35" borderId="199" xfId="57" applyNumberFormat="1" applyFont="1" applyFill="1" applyBorder="1" applyAlignment="1">
      <alignment horizontal="center" vertical="center" wrapText="1"/>
      <protection/>
    </xf>
    <xf numFmtId="0" fontId="18" fillId="35" borderId="14" xfId="57" applyFont="1" applyFill="1" applyBorder="1" applyAlignment="1">
      <alignment horizontal="center" vertical="center"/>
      <protection/>
    </xf>
    <xf numFmtId="0" fontId="18" fillId="35" borderId="11" xfId="57" applyFont="1" applyFill="1" applyBorder="1" applyAlignment="1">
      <alignment horizontal="center" vertical="center"/>
      <protection/>
    </xf>
    <xf numFmtId="0" fontId="18" fillId="35" borderId="13" xfId="57" applyFont="1" applyFill="1" applyBorder="1" applyAlignment="1">
      <alignment horizontal="center" vertical="center"/>
      <protection/>
    </xf>
    <xf numFmtId="49" fontId="18" fillId="35" borderId="181" xfId="57" applyNumberFormat="1" applyFont="1" applyFill="1" applyBorder="1" applyAlignment="1">
      <alignment horizontal="center" vertical="center" wrapText="1"/>
      <protection/>
    </xf>
    <xf numFmtId="0" fontId="19" fillId="35" borderId="130" xfId="57" applyFont="1" applyFill="1" applyBorder="1" applyAlignment="1">
      <alignment horizontal="center"/>
      <protection/>
    </xf>
    <xf numFmtId="0" fontId="19" fillId="35" borderId="200" xfId="57" applyFont="1" applyFill="1" applyBorder="1" applyAlignment="1">
      <alignment horizontal="center"/>
      <protection/>
    </xf>
    <xf numFmtId="0" fontId="19" fillId="35" borderId="201" xfId="57" applyFont="1" applyFill="1" applyBorder="1" applyAlignment="1">
      <alignment horizontal="center"/>
      <protection/>
    </xf>
    <xf numFmtId="0" fontId="19" fillId="35" borderId="132" xfId="57" applyFont="1" applyFill="1" applyBorder="1" applyAlignment="1">
      <alignment horizontal="center"/>
      <protection/>
    </xf>
    <xf numFmtId="0" fontId="19" fillId="35" borderId="202" xfId="57" applyFont="1" applyFill="1" applyBorder="1" applyAlignment="1">
      <alignment horizontal="center"/>
      <protection/>
    </xf>
    <xf numFmtId="0" fontId="36" fillId="35" borderId="18" xfId="57" applyFont="1" applyFill="1" applyBorder="1" applyAlignment="1">
      <alignment horizontal="center" vertical="center"/>
      <protection/>
    </xf>
    <xf numFmtId="0" fontId="36" fillId="35" borderId="0" xfId="57" applyFont="1" applyFill="1" applyBorder="1" applyAlignment="1">
      <alignment horizontal="center" vertical="center"/>
      <protection/>
    </xf>
    <xf numFmtId="0" fontId="36" fillId="35" borderId="17" xfId="57" applyFont="1" applyFill="1" applyBorder="1" applyAlignment="1">
      <alignment horizontal="center" vertical="center"/>
      <protection/>
    </xf>
    <xf numFmtId="1" fontId="13" fillId="35" borderId="182" xfId="63" applyNumberFormat="1" applyFont="1" applyFill="1" applyBorder="1" applyAlignment="1">
      <alignment horizontal="center" vertical="center" wrapText="1"/>
      <protection/>
    </xf>
    <xf numFmtId="1" fontId="13" fillId="35" borderId="183" xfId="63" applyNumberFormat="1" applyFont="1" applyFill="1" applyBorder="1" applyAlignment="1">
      <alignment horizontal="center" vertical="center" wrapText="1"/>
      <protection/>
    </xf>
    <xf numFmtId="1" fontId="13" fillId="35" borderId="41" xfId="63" applyNumberFormat="1" applyFont="1" applyFill="1" applyBorder="1" applyAlignment="1">
      <alignment horizontal="center" vertical="center" wrapText="1"/>
      <protection/>
    </xf>
    <xf numFmtId="0" fontId="36" fillId="35" borderId="23" xfId="64" applyFont="1" applyFill="1" applyBorder="1" applyAlignment="1">
      <alignment horizontal="center" vertical="center"/>
      <protection/>
    </xf>
    <xf numFmtId="0" fontId="36" fillId="35" borderId="20" xfId="64" applyFont="1" applyFill="1" applyBorder="1" applyAlignment="1">
      <alignment horizontal="center" vertical="center"/>
      <protection/>
    </xf>
    <xf numFmtId="0" fontId="36" fillId="35" borderId="22" xfId="64" applyFont="1" applyFill="1" applyBorder="1" applyAlignment="1">
      <alignment horizontal="center" vertical="center"/>
      <protection/>
    </xf>
    <xf numFmtId="0" fontId="12" fillId="35" borderId="179" xfId="63" applyFont="1" applyFill="1" applyBorder="1" applyAlignment="1">
      <alignment horizontal="center"/>
      <protection/>
    </xf>
    <xf numFmtId="0" fontId="12" fillId="35" borderId="180" xfId="63" applyFont="1" applyFill="1" applyBorder="1" applyAlignment="1">
      <alignment horizontal="center"/>
      <protection/>
    </xf>
    <xf numFmtId="0" fontId="12" fillId="35" borderId="25" xfId="63" applyFont="1" applyFill="1" applyBorder="1" applyAlignment="1">
      <alignment horizontal="center"/>
      <protection/>
    </xf>
    <xf numFmtId="0" fontId="12" fillId="35" borderId="187" xfId="63" applyFont="1" applyFill="1" applyBorder="1" applyAlignment="1">
      <alignment horizontal="center"/>
      <protection/>
    </xf>
    <xf numFmtId="0" fontId="12" fillId="35" borderId="186" xfId="63" applyFont="1" applyFill="1" applyBorder="1" applyAlignment="1">
      <alignment horizontal="center"/>
      <protection/>
    </xf>
    <xf numFmtId="0" fontId="36" fillId="35" borderId="37" xfId="64" applyFont="1" applyFill="1" applyBorder="1" applyAlignment="1">
      <alignment horizontal="center" vertical="center"/>
      <protection/>
    </xf>
    <xf numFmtId="0" fontId="36" fillId="35" borderId="35" xfId="64" applyFont="1" applyFill="1" applyBorder="1" applyAlignment="1">
      <alignment horizontal="center" vertical="center"/>
      <protection/>
    </xf>
    <xf numFmtId="0" fontId="36" fillId="35" borderId="36" xfId="64" applyFont="1" applyFill="1" applyBorder="1" applyAlignment="1">
      <alignment horizontal="center" vertical="center"/>
      <protection/>
    </xf>
    <xf numFmtId="1" fontId="13" fillId="35" borderId="28" xfId="63" applyNumberFormat="1" applyFont="1" applyFill="1" applyBorder="1" applyAlignment="1">
      <alignment horizontal="center" vertical="center" wrapText="1"/>
      <protection/>
    </xf>
    <xf numFmtId="1" fontId="13" fillId="35" borderId="18" xfId="63" applyNumberFormat="1" applyFont="1" applyFill="1" applyBorder="1" applyAlignment="1">
      <alignment horizontal="center" vertical="center" wrapText="1"/>
      <protection/>
    </xf>
    <xf numFmtId="1" fontId="13" fillId="35" borderId="23" xfId="63" applyNumberFormat="1" applyFont="1" applyFill="1" applyBorder="1" applyAlignment="1">
      <alignment horizontal="center" vertical="center" wrapText="1"/>
      <protection/>
    </xf>
    <xf numFmtId="37" fontId="37" fillId="40" borderId="179" xfId="45" applyNumberFormat="1" applyFont="1" applyFill="1" applyBorder="1" applyAlignment="1" applyProtection="1">
      <alignment horizontal="center"/>
      <protection/>
    </xf>
    <xf numFmtId="37" fontId="37" fillId="40" borderId="180" xfId="45" applyNumberFormat="1" applyFont="1" applyFill="1" applyBorder="1" applyAlignment="1" applyProtection="1">
      <alignment horizontal="center"/>
      <protection/>
    </xf>
    <xf numFmtId="37" fontId="37" fillId="40" borderId="186" xfId="45" applyNumberFormat="1" applyFont="1" applyFill="1" applyBorder="1" applyAlignment="1" applyProtection="1">
      <alignment horizontal="center"/>
      <protection/>
    </xf>
    <xf numFmtId="0" fontId="12" fillId="35" borderId="203" xfId="63" applyFont="1" applyFill="1" applyBorder="1" applyAlignment="1">
      <alignment horizontal="center"/>
      <protection/>
    </xf>
    <xf numFmtId="49" fontId="5" fillId="35" borderId="170" xfId="63" applyNumberFormat="1" applyFont="1" applyFill="1" applyBorder="1" applyAlignment="1">
      <alignment horizontal="center" vertical="center" wrapText="1"/>
      <protection/>
    </xf>
    <xf numFmtId="49" fontId="5" fillId="35" borderId="171" xfId="63" applyNumberFormat="1" applyFont="1" applyFill="1" applyBorder="1" applyAlignment="1">
      <alignment horizontal="center" vertical="center" wrapText="1"/>
      <protection/>
    </xf>
    <xf numFmtId="49" fontId="13" fillId="35" borderId="204" xfId="57" applyNumberFormat="1" applyFont="1" applyFill="1" applyBorder="1" applyAlignment="1">
      <alignment horizontal="center" vertical="center" wrapText="1"/>
      <protection/>
    </xf>
    <xf numFmtId="49" fontId="13" fillId="35" borderId="159" xfId="57" applyNumberFormat="1" applyFont="1" applyFill="1" applyBorder="1" applyAlignment="1">
      <alignment horizontal="center" vertical="center" wrapText="1"/>
      <protection/>
    </xf>
    <xf numFmtId="49" fontId="13" fillId="35" borderId="205" xfId="57" applyNumberFormat="1" applyFont="1" applyFill="1" applyBorder="1" applyAlignment="1">
      <alignment horizontal="center" vertical="center" wrapText="1"/>
      <protection/>
    </xf>
    <xf numFmtId="49" fontId="18" fillId="35" borderId="206" xfId="57" applyNumberFormat="1" applyFont="1" applyFill="1" applyBorder="1" applyAlignment="1">
      <alignment horizontal="center" vertical="center" wrapText="1"/>
      <protection/>
    </xf>
    <xf numFmtId="0" fontId="31" fillId="0" borderId="207" xfId="57" applyFont="1" applyBorder="1" applyAlignment="1">
      <alignment horizontal="center" vertical="center" wrapText="1"/>
      <protection/>
    </xf>
    <xf numFmtId="0" fontId="36" fillId="35" borderId="37" xfId="57" applyFont="1" applyFill="1" applyBorder="1" applyAlignment="1">
      <alignment horizontal="center" vertical="center"/>
      <protection/>
    </xf>
    <xf numFmtId="0" fontId="36" fillId="35" borderId="35" xfId="57" applyFont="1" applyFill="1" applyBorder="1" applyAlignment="1">
      <alignment horizontal="center" vertical="center"/>
      <protection/>
    </xf>
    <xf numFmtId="0" fontId="36" fillId="35" borderId="36" xfId="57" applyFont="1" applyFill="1" applyBorder="1" applyAlignment="1">
      <alignment horizontal="center" vertical="center"/>
      <protection/>
    </xf>
    <xf numFmtId="1" fontId="12" fillId="35" borderId="119" xfId="57" applyNumberFormat="1" applyFont="1" applyFill="1" applyBorder="1" applyAlignment="1">
      <alignment horizontal="center" vertical="center" wrapText="1"/>
      <protection/>
    </xf>
    <xf numFmtId="1" fontId="12" fillId="35" borderId="147" xfId="57" applyNumberFormat="1" applyFont="1" applyFill="1" applyBorder="1" applyAlignment="1">
      <alignment horizontal="center" vertical="center" wrapText="1"/>
      <protection/>
    </xf>
    <xf numFmtId="0" fontId="6" fillId="35" borderId="208" xfId="57" applyFont="1" applyFill="1" applyBorder="1" applyAlignment="1">
      <alignment horizontal="center" vertical="center" wrapText="1"/>
      <protection/>
    </xf>
    <xf numFmtId="49" fontId="13" fillId="35" borderId="118" xfId="57" applyNumberFormat="1" applyFont="1" applyFill="1" applyBorder="1" applyAlignment="1">
      <alignment horizontal="center" vertical="center" wrapText="1"/>
      <protection/>
    </xf>
    <xf numFmtId="49" fontId="13" fillId="35" borderId="209" xfId="57" applyNumberFormat="1" applyFont="1" applyFill="1" applyBorder="1" applyAlignment="1">
      <alignment horizontal="center" vertical="center" wrapText="1"/>
      <protection/>
    </xf>
    <xf numFmtId="1" fontId="13" fillId="35" borderId="115" xfId="57" applyNumberFormat="1" applyFont="1" applyFill="1" applyBorder="1" applyAlignment="1">
      <alignment horizontal="center" vertical="center" wrapText="1"/>
      <protection/>
    </xf>
    <xf numFmtId="1" fontId="13" fillId="35" borderId="127" xfId="57" applyNumberFormat="1" applyFont="1" applyFill="1" applyBorder="1" applyAlignment="1">
      <alignment horizontal="center" vertical="center" wrapText="1"/>
      <protection/>
    </xf>
    <xf numFmtId="0" fontId="14" fillId="35" borderId="157" xfId="57" applyFont="1" applyFill="1" applyBorder="1" applyAlignment="1">
      <alignment horizontal="center" vertical="center" wrapText="1"/>
      <protection/>
    </xf>
    <xf numFmtId="0" fontId="18" fillId="35" borderId="18" xfId="57" applyFont="1" applyFill="1" applyBorder="1" applyAlignment="1">
      <alignment horizontal="center" vertical="center"/>
      <protection/>
    </xf>
    <xf numFmtId="0" fontId="18" fillId="35" borderId="0" xfId="57" applyFont="1" applyFill="1" applyBorder="1" applyAlignment="1">
      <alignment horizontal="center" vertical="center"/>
      <protection/>
    </xf>
    <xf numFmtId="0" fontId="18" fillId="35" borderId="17" xfId="57" applyFont="1" applyFill="1" applyBorder="1" applyAlignment="1">
      <alignment horizontal="center" vertical="center"/>
      <protection/>
    </xf>
    <xf numFmtId="1" fontId="12" fillId="35" borderId="45" xfId="57" applyNumberFormat="1" applyFont="1" applyFill="1" applyBorder="1" applyAlignment="1">
      <alignment horizontal="center" vertical="center" wrapText="1"/>
      <protection/>
    </xf>
    <xf numFmtId="1" fontId="12" fillId="35" borderId="156" xfId="57" applyNumberFormat="1" applyFont="1" applyFill="1" applyBorder="1" applyAlignment="1">
      <alignment horizontal="center" vertical="center" wrapText="1"/>
      <protection/>
    </xf>
    <xf numFmtId="0" fontId="6" fillId="35" borderId="58" xfId="57" applyFont="1" applyFill="1" applyBorder="1" applyAlignment="1">
      <alignment horizontal="center" vertical="center" wrapText="1"/>
      <protection/>
    </xf>
    <xf numFmtId="0" fontId="13" fillId="35" borderId="130" xfId="57" applyFont="1" applyFill="1" applyBorder="1" applyAlignment="1">
      <alignment horizontal="center"/>
      <protection/>
    </xf>
    <xf numFmtId="0" fontId="13" fillId="35" borderId="200" xfId="57" applyFont="1" applyFill="1" applyBorder="1" applyAlignment="1">
      <alignment horizontal="center"/>
      <protection/>
    </xf>
    <xf numFmtId="0" fontId="13" fillId="35" borderId="201" xfId="57" applyFont="1" applyFill="1" applyBorder="1" applyAlignment="1">
      <alignment horizontal="center"/>
      <protection/>
    </xf>
    <xf numFmtId="0" fontId="13" fillId="35" borderId="131" xfId="57" applyFont="1" applyFill="1" applyBorder="1" applyAlignment="1">
      <alignment horizontal="center"/>
      <protection/>
    </xf>
    <xf numFmtId="0" fontId="13" fillId="35" borderId="132" xfId="57" applyFont="1" applyFill="1" applyBorder="1" applyAlignment="1">
      <alignment horizontal="center"/>
      <protection/>
    </xf>
    <xf numFmtId="1" fontId="19" fillId="35" borderId="194" xfId="57" applyNumberFormat="1" applyFont="1" applyFill="1" applyBorder="1" applyAlignment="1">
      <alignment horizontal="center" vertical="center" wrapText="1"/>
      <protection/>
    </xf>
    <xf numFmtId="0" fontId="32" fillId="35" borderId="71" xfId="57" applyFont="1" applyFill="1" applyBorder="1" applyAlignment="1">
      <alignment vertical="center"/>
      <protection/>
    </xf>
    <xf numFmtId="0" fontId="32" fillId="35" borderId="195" xfId="57" applyFont="1" applyFill="1" applyBorder="1" applyAlignment="1">
      <alignment vertical="center"/>
      <protection/>
    </xf>
    <xf numFmtId="0" fontId="32" fillId="35" borderId="63" xfId="57" applyFont="1" applyFill="1" applyBorder="1" applyAlignment="1">
      <alignment vertical="center"/>
      <protection/>
    </xf>
    <xf numFmtId="49" fontId="13" fillId="35" borderId="210" xfId="57" applyNumberFormat="1" applyFont="1" applyFill="1" applyBorder="1" applyAlignment="1">
      <alignment horizontal="center" vertical="center" wrapText="1"/>
      <protection/>
    </xf>
    <xf numFmtId="49" fontId="13" fillId="35" borderId="27" xfId="57" applyNumberFormat="1" applyFont="1" applyFill="1" applyBorder="1" applyAlignment="1">
      <alignment horizontal="center" vertical="center" wrapText="1"/>
      <protection/>
    </xf>
    <xf numFmtId="49" fontId="18" fillId="35" borderId="211" xfId="57" applyNumberFormat="1" applyFont="1" applyFill="1" applyBorder="1" applyAlignment="1">
      <alignment horizontal="center" vertical="center" wrapText="1"/>
      <protection/>
    </xf>
    <xf numFmtId="1" fontId="18" fillId="35" borderId="194" xfId="57" applyNumberFormat="1" applyFont="1" applyFill="1" applyBorder="1" applyAlignment="1">
      <alignment horizontal="center" vertical="center" wrapText="1"/>
      <protection/>
    </xf>
    <xf numFmtId="0" fontId="30" fillId="35" borderId="71" xfId="57" applyFont="1" applyFill="1" applyBorder="1" applyAlignment="1">
      <alignment vertical="center"/>
      <protection/>
    </xf>
    <xf numFmtId="0" fontId="30" fillId="35" borderId="195" xfId="57" applyFont="1" applyFill="1" applyBorder="1" applyAlignment="1">
      <alignment vertical="center"/>
      <protection/>
    </xf>
    <xf numFmtId="0" fontId="30" fillId="35" borderId="63" xfId="57" applyFont="1" applyFill="1" applyBorder="1" applyAlignment="1">
      <alignment vertical="center"/>
      <protection/>
    </xf>
    <xf numFmtId="37" fontId="47" fillId="40" borderId="179" xfId="46" applyNumberFormat="1" applyFont="1" applyFill="1" applyBorder="1" applyAlignment="1">
      <alignment horizontal="center"/>
    </xf>
    <xf numFmtId="37" fontId="47" fillId="40" borderId="186" xfId="46" applyNumberFormat="1" applyFont="1" applyFill="1" applyBorder="1" applyAlignment="1">
      <alignment horizontal="center"/>
    </xf>
    <xf numFmtId="1" fontId="18" fillId="35" borderId="212" xfId="57" applyNumberFormat="1" applyFont="1" applyFill="1" applyBorder="1" applyAlignment="1">
      <alignment horizontal="center" vertical="center" wrapText="1"/>
      <protection/>
    </xf>
    <xf numFmtId="1" fontId="18" fillId="35" borderId="148" xfId="57" applyNumberFormat="1" applyFont="1" applyFill="1" applyBorder="1" applyAlignment="1">
      <alignment horizontal="center" vertical="center" wrapText="1"/>
      <protection/>
    </xf>
    <xf numFmtId="1" fontId="18" fillId="35" borderId="91" xfId="57" applyNumberFormat="1" applyFont="1" applyFill="1" applyBorder="1" applyAlignment="1">
      <alignment horizontal="center" vertical="center" wrapText="1"/>
      <protection/>
    </xf>
    <xf numFmtId="0" fontId="19" fillId="35" borderId="213" xfId="57" applyFont="1" applyFill="1" applyBorder="1" applyAlignment="1">
      <alignment horizontal="center"/>
      <protection/>
    </xf>
    <xf numFmtId="0" fontId="19" fillId="35" borderId="129" xfId="57" applyFont="1" applyFill="1" applyBorder="1" applyAlignment="1">
      <alignment horizontal="center"/>
      <protection/>
    </xf>
    <xf numFmtId="0" fontId="19" fillId="35" borderId="214" xfId="57" applyFont="1" applyFill="1" applyBorder="1" applyAlignment="1">
      <alignment horizontal="center"/>
      <protection/>
    </xf>
    <xf numFmtId="0" fontId="19" fillId="35" borderId="215" xfId="57" applyFont="1" applyFill="1" applyBorder="1" applyAlignment="1">
      <alignment horizontal="center"/>
      <protection/>
    </xf>
    <xf numFmtId="49" fontId="18" fillId="35" borderId="179" xfId="57" applyNumberFormat="1" applyFont="1" applyFill="1" applyBorder="1" applyAlignment="1">
      <alignment horizontal="center" vertical="center" wrapText="1"/>
      <protection/>
    </xf>
    <xf numFmtId="49" fontId="18" fillId="35" borderId="180" xfId="57" applyNumberFormat="1" applyFont="1" applyFill="1" applyBorder="1" applyAlignment="1">
      <alignment horizontal="center" vertical="center" wrapText="1"/>
      <protection/>
    </xf>
    <xf numFmtId="49" fontId="18" fillId="35" borderId="186" xfId="57" applyNumberFormat="1" applyFont="1" applyFill="1" applyBorder="1" applyAlignment="1">
      <alignment horizontal="center" vertical="center" wrapText="1"/>
      <protection/>
    </xf>
    <xf numFmtId="1" fontId="18" fillId="35" borderId="216" xfId="57" applyNumberFormat="1" applyFont="1" applyFill="1" applyBorder="1" applyAlignment="1">
      <alignment horizontal="center" vertical="center" wrapText="1"/>
      <protection/>
    </xf>
    <xf numFmtId="1" fontId="18" fillId="35" borderId="217" xfId="57" applyNumberFormat="1" applyFont="1" applyFill="1" applyBorder="1" applyAlignment="1">
      <alignment horizontal="center" vertical="center" wrapText="1"/>
      <protection/>
    </xf>
    <xf numFmtId="49" fontId="18" fillId="35" borderId="172" xfId="57" applyNumberFormat="1" applyFont="1" applyFill="1" applyBorder="1" applyAlignment="1">
      <alignment horizontal="center" vertical="center" wrapText="1"/>
      <protection/>
    </xf>
    <xf numFmtId="49" fontId="13" fillId="35" borderId="218" xfId="57" applyNumberFormat="1" applyFont="1" applyFill="1" applyBorder="1" applyAlignment="1">
      <alignment horizontal="center" vertical="center" wrapText="1"/>
      <protection/>
    </xf>
    <xf numFmtId="49" fontId="18" fillId="35" borderId="219" xfId="57" applyNumberFormat="1" applyFont="1" applyFill="1" applyBorder="1" applyAlignment="1">
      <alignment horizontal="center" vertical="center" wrapText="1"/>
      <protection/>
    </xf>
    <xf numFmtId="0" fontId="3" fillId="0" borderId="71" xfId="64" applyNumberFormat="1" applyFont="1" applyBorder="1">
      <alignment/>
      <protection/>
    </xf>
    <xf numFmtId="3" fontId="3" fillId="0" borderId="68" xfId="64" applyNumberFormat="1" applyFont="1" applyBorder="1">
      <alignment/>
      <protection/>
    </xf>
    <xf numFmtId="3" fontId="3" fillId="0" borderId="113" xfId="64" applyNumberFormat="1" applyFont="1" applyBorder="1">
      <alignment/>
      <protection/>
    </xf>
    <xf numFmtId="10" fontId="3" fillId="0" borderId="113" xfId="64" applyNumberFormat="1" applyFont="1" applyBorder="1">
      <alignment/>
      <protection/>
    </xf>
    <xf numFmtId="3" fontId="3" fillId="0" borderId="70" xfId="64" applyNumberFormat="1" applyFont="1" applyBorder="1">
      <alignment/>
      <protection/>
    </xf>
    <xf numFmtId="10" fontId="3" fillId="0" borderId="114" xfId="64" applyNumberFormat="1" applyFont="1" applyBorder="1">
      <alignment/>
      <protection/>
    </xf>
    <xf numFmtId="10" fontId="3" fillId="0" borderId="112" xfId="64" applyNumberFormat="1" applyFont="1" applyBorder="1">
      <alignment/>
      <protection/>
    </xf>
    <xf numFmtId="37" fontId="34" fillId="40" borderId="0" xfId="46" applyNumberFormat="1" applyFont="1" applyFill="1" applyBorder="1" applyAlignment="1">
      <alignment horizontal="center"/>
    </xf>
    <xf numFmtId="37" fontId="34" fillId="40" borderId="179" xfId="46" applyNumberFormat="1" applyFont="1" applyFill="1" applyBorder="1" applyAlignment="1">
      <alignment/>
    </xf>
    <xf numFmtId="37" fontId="138" fillId="40" borderId="186" xfId="46" applyNumberFormat="1" applyFont="1" applyFill="1" applyBorder="1" applyAlignment="1">
      <alignment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rmal_Cuadro 1.1 Comportamiento pasajeros y carga MARZO 2009" xfId="60"/>
    <cellStyle name="Normal_Cuadro 1.1 Comportamiento pasajeros y carga MARZO 2009 2" xfId="61"/>
    <cellStyle name="Normal_CUADRO 1.1 DEFINITIVO" xfId="62"/>
    <cellStyle name="Normal_CUADRO 1.2. PAX NACIONAL POR EMPRESA MAR 2009" xfId="63"/>
    <cellStyle name="Normal_CUADRO 1.6 PAX NACIONALES PRINCIPALES RUTAS MAR 200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dxfs count="93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3648075</xdr:colOff>
      <xdr:row>1</xdr:row>
      <xdr:rowOff>66675</xdr:rowOff>
    </xdr:from>
    <xdr:to>
      <xdr:col>2</xdr:col>
      <xdr:colOff>4467225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95250"/>
          <a:ext cx="819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1</xdr:row>
      <xdr:rowOff>85725</xdr:rowOff>
    </xdr:from>
    <xdr:to>
      <xdr:col>7</xdr:col>
      <xdr:colOff>523875</xdr:colOff>
      <xdr:row>14</xdr:row>
      <xdr:rowOff>28575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67425" y="114300"/>
          <a:ext cx="280987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504825</xdr:colOff>
      <xdr:row>1</xdr:row>
      <xdr:rowOff>95250</xdr:rowOff>
    </xdr:from>
    <xdr:to>
      <xdr:col>17</xdr:col>
      <xdr:colOff>438150</xdr:colOff>
      <xdr:row>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266700"/>
          <a:ext cx="14573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11.421875" defaultRowHeight="15"/>
  <cols>
    <col min="1" max="1" width="3.421875" style="341" customWidth="1"/>
    <col min="2" max="2" width="14.421875" style="341" customWidth="1"/>
    <col min="3" max="3" width="70.140625" style="341" customWidth="1"/>
    <col min="4" max="4" width="3.00390625" style="341" customWidth="1"/>
    <col min="5" max="16384" width="11.421875" style="341" customWidth="1"/>
  </cols>
  <sheetData>
    <row r="1" ht="2.25" customHeight="1" thickBot="1">
      <c r="B1" s="340"/>
    </row>
    <row r="2" spans="2:3" ht="11.25" customHeight="1" thickTop="1">
      <c r="B2" s="342"/>
      <c r="C2" s="343"/>
    </row>
    <row r="3" spans="2:3" ht="21.75" customHeight="1">
      <c r="B3" s="344" t="s">
        <v>74</v>
      </c>
      <c r="C3" s="345"/>
    </row>
    <row r="4" spans="2:3" ht="18" customHeight="1">
      <c r="B4" s="346" t="s">
        <v>75</v>
      </c>
      <c r="C4" s="345"/>
    </row>
    <row r="5" spans="2:3" ht="18" customHeight="1">
      <c r="B5" s="347" t="s">
        <v>76</v>
      </c>
      <c r="C5" s="345"/>
    </row>
    <row r="6" spans="2:3" ht="9" customHeight="1">
      <c r="B6" s="348"/>
      <c r="C6" s="345"/>
    </row>
    <row r="7" spans="2:3" ht="3" customHeight="1">
      <c r="B7" s="349"/>
      <c r="C7" s="350"/>
    </row>
    <row r="8" spans="2:5" ht="24">
      <c r="B8" s="477" t="s">
        <v>149</v>
      </c>
      <c r="C8" s="478"/>
      <c r="E8" s="351"/>
    </row>
    <row r="9" spans="2:5" ht="23.25">
      <c r="B9" s="479" t="s">
        <v>38</v>
      </c>
      <c r="C9" s="480"/>
      <c r="E9" s="351"/>
    </row>
    <row r="10" spans="2:3" ht="15" customHeight="1">
      <c r="B10" s="481" t="s">
        <v>77</v>
      </c>
      <c r="C10" s="482"/>
    </row>
    <row r="11" spans="2:3" ht="4.5" customHeight="1" thickBot="1">
      <c r="B11" s="352"/>
      <c r="C11" s="353"/>
    </row>
    <row r="12" spans="2:3" ht="19.5" customHeight="1" thickBot="1" thickTop="1">
      <c r="B12" s="384" t="s">
        <v>78</v>
      </c>
      <c r="C12" s="385" t="s">
        <v>136</v>
      </c>
    </row>
    <row r="13" spans="2:3" ht="19.5" customHeight="1" thickTop="1">
      <c r="B13" s="354" t="s">
        <v>79</v>
      </c>
      <c r="C13" s="355" t="s">
        <v>80</v>
      </c>
    </row>
    <row r="14" spans="2:3" ht="19.5" customHeight="1">
      <c r="B14" s="356" t="s">
        <v>81</v>
      </c>
      <c r="C14" s="357" t="s">
        <v>82</v>
      </c>
    </row>
    <row r="15" spans="2:3" ht="19.5" customHeight="1">
      <c r="B15" s="358" t="s">
        <v>83</v>
      </c>
      <c r="C15" s="359" t="s">
        <v>84</v>
      </c>
    </row>
    <row r="16" spans="2:3" ht="19.5" customHeight="1">
      <c r="B16" s="356" t="s">
        <v>85</v>
      </c>
      <c r="C16" s="357" t="s">
        <v>86</v>
      </c>
    </row>
    <row r="17" spans="2:3" ht="19.5" customHeight="1">
      <c r="B17" s="358" t="s">
        <v>87</v>
      </c>
      <c r="C17" s="359" t="s">
        <v>88</v>
      </c>
    </row>
    <row r="18" spans="2:3" ht="19.5" customHeight="1">
      <c r="B18" s="356" t="s">
        <v>89</v>
      </c>
      <c r="C18" s="357" t="s">
        <v>90</v>
      </c>
    </row>
    <row r="19" spans="2:3" ht="19.5" customHeight="1">
      <c r="B19" s="358" t="s">
        <v>91</v>
      </c>
      <c r="C19" s="359" t="s">
        <v>92</v>
      </c>
    </row>
    <row r="20" spans="2:3" ht="19.5" customHeight="1">
      <c r="B20" s="356" t="s">
        <v>93</v>
      </c>
      <c r="C20" s="357" t="s">
        <v>94</v>
      </c>
    </row>
    <row r="21" spans="2:3" ht="19.5" customHeight="1">
      <c r="B21" s="358" t="s">
        <v>95</v>
      </c>
      <c r="C21" s="359" t="s">
        <v>96</v>
      </c>
    </row>
    <row r="22" spans="2:3" ht="19.5" customHeight="1">
      <c r="B22" s="356" t="s">
        <v>97</v>
      </c>
      <c r="C22" s="357" t="s">
        <v>98</v>
      </c>
    </row>
    <row r="23" spans="2:3" ht="19.5" customHeight="1">
      <c r="B23" s="358" t="s">
        <v>99</v>
      </c>
      <c r="C23" s="359" t="s">
        <v>100</v>
      </c>
    </row>
    <row r="24" spans="2:3" ht="19.5" customHeight="1">
      <c r="B24" s="356" t="s">
        <v>101</v>
      </c>
      <c r="C24" s="357" t="s">
        <v>102</v>
      </c>
    </row>
    <row r="25" spans="2:3" ht="19.5" customHeight="1">
      <c r="B25" s="360" t="s">
        <v>103</v>
      </c>
      <c r="C25" s="361" t="s">
        <v>104</v>
      </c>
    </row>
    <row r="26" spans="2:3" ht="19.5" customHeight="1">
      <c r="B26" s="388" t="s">
        <v>105</v>
      </c>
      <c r="C26" s="389" t="s">
        <v>106</v>
      </c>
    </row>
    <row r="27" spans="2:4" ht="18" customHeight="1">
      <c r="B27" s="390" t="s">
        <v>116</v>
      </c>
      <c r="C27" s="359" t="s">
        <v>128</v>
      </c>
      <c r="D27" s="399"/>
    </row>
    <row r="28" spans="2:4" ht="18" customHeight="1">
      <c r="B28" s="386" t="s">
        <v>117</v>
      </c>
      <c r="C28" s="373" t="s">
        <v>129</v>
      </c>
      <c r="D28" s="399"/>
    </row>
    <row r="29" spans="2:4" ht="18" customHeight="1">
      <c r="B29" s="360" t="s">
        <v>118</v>
      </c>
      <c r="C29" s="361" t="s">
        <v>130</v>
      </c>
      <c r="D29" s="399"/>
    </row>
    <row r="30" spans="2:4" ht="18" customHeight="1" thickBot="1">
      <c r="B30" s="387" t="s">
        <v>119</v>
      </c>
      <c r="C30" s="374" t="s">
        <v>131</v>
      </c>
      <c r="D30" s="399"/>
    </row>
    <row r="31" ht="13.5" thickTop="1"/>
    <row r="32" spans="1:3" ht="14.25">
      <c r="A32" s="391"/>
      <c r="B32" s="392" t="s">
        <v>137</v>
      </c>
      <c r="C32" s="391"/>
    </row>
    <row r="33" spans="1:3" ht="12.75">
      <c r="A33" s="391"/>
      <c r="B33" s="391" t="s">
        <v>142</v>
      </c>
      <c r="C33" s="391"/>
    </row>
    <row r="34" spans="1:3" ht="12.75">
      <c r="A34" s="391"/>
      <c r="B34" s="391"/>
      <c r="C34" s="391"/>
    </row>
    <row r="35" spans="1:3" ht="14.25">
      <c r="A35" s="391"/>
      <c r="B35" s="392" t="s">
        <v>138</v>
      </c>
      <c r="C35" s="391"/>
    </row>
    <row r="36" spans="1:3" ht="12.75">
      <c r="A36" s="391"/>
      <c r="B36" s="391" t="s">
        <v>139</v>
      </c>
      <c r="C36" s="391"/>
    </row>
    <row r="37" spans="1:3" ht="12.75">
      <c r="A37" s="391"/>
      <c r="B37" s="391"/>
      <c r="C37" s="391"/>
    </row>
    <row r="38" spans="1:3" ht="14.25">
      <c r="A38" s="391"/>
      <c r="B38" s="392" t="s">
        <v>140</v>
      </c>
      <c r="C38" s="391"/>
    </row>
    <row r="39" spans="1:3" ht="12.75">
      <c r="A39" s="391"/>
      <c r="B39" s="391" t="s">
        <v>141</v>
      </c>
      <c r="C39" s="391"/>
    </row>
    <row r="40" spans="1:3" ht="12.75">
      <c r="A40" s="391"/>
      <c r="B40" s="391"/>
      <c r="C40" s="391"/>
    </row>
    <row r="41" spans="1:3" ht="15">
      <c r="A41" s="391"/>
      <c r="B41" s="393" t="s">
        <v>107</v>
      </c>
      <c r="C41" s="391"/>
    </row>
    <row r="42" spans="1:3" ht="14.25">
      <c r="A42" s="391"/>
      <c r="B42" s="392" t="s">
        <v>143</v>
      </c>
      <c r="C42" s="391"/>
    </row>
    <row r="43" spans="1:3" ht="13.5">
      <c r="A43" s="391"/>
      <c r="B43" s="394" t="s">
        <v>108</v>
      </c>
      <c r="C43" s="391"/>
    </row>
    <row r="44" spans="1:3" ht="12.75">
      <c r="A44" s="391"/>
      <c r="B44" s="395" t="s">
        <v>109</v>
      </c>
      <c r="C44" s="391"/>
    </row>
    <row r="45" spans="1:3" ht="12.75">
      <c r="A45" s="391"/>
      <c r="B45" s="391"/>
      <c r="C45" s="391"/>
    </row>
    <row r="46" spans="1:3" ht="12.75">
      <c r="A46" s="391"/>
      <c r="B46" s="391"/>
      <c r="C46" s="391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45"/>
  <sheetViews>
    <sheetView showGridLines="0" zoomScale="88" zoomScaleNormal="88" zoomScalePageLayoutView="0" workbookViewId="0" topLeftCell="A1">
      <selection activeCell="V46" sqref="V46"/>
    </sheetView>
  </sheetViews>
  <sheetFormatPr defaultColWidth="9.140625" defaultRowHeight="15"/>
  <cols>
    <col min="1" max="1" width="15.8515625" style="187" customWidth="1"/>
    <col min="2" max="2" width="9.8515625" style="187" customWidth="1"/>
    <col min="3" max="3" width="12.00390625" style="187" customWidth="1"/>
    <col min="4" max="4" width="8.28125" style="187" bestFit="1" customWidth="1"/>
    <col min="5" max="5" width="9.28125" style="187" customWidth="1"/>
    <col min="6" max="6" width="9.7109375" style="187" customWidth="1"/>
    <col min="7" max="7" width="11.7109375" style="187" customWidth="1"/>
    <col min="8" max="8" width="8.28125" style="187" bestFit="1" customWidth="1"/>
    <col min="9" max="9" width="9.00390625" style="187" customWidth="1"/>
    <col min="10" max="10" width="10.421875" style="187" customWidth="1"/>
    <col min="11" max="11" width="12.00390625" style="187" customWidth="1"/>
    <col min="12" max="12" width="9.421875" style="187" bestFit="1" customWidth="1"/>
    <col min="13" max="13" width="9.00390625" style="187" customWidth="1"/>
    <col min="14" max="14" width="9.7109375" style="187" customWidth="1"/>
    <col min="15" max="15" width="11.57421875" style="187" customWidth="1"/>
    <col min="16" max="16" width="9.421875" style="187" bestFit="1" customWidth="1"/>
    <col min="17" max="17" width="10.28125" style="187" customWidth="1"/>
    <col min="18" max="16384" width="9.140625" style="187" customWidth="1"/>
  </cols>
  <sheetData>
    <row r="1" spans="14:17" ht="19.5" thickBot="1">
      <c r="N1" s="595" t="s">
        <v>28</v>
      </c>
      <c r="O1" s="596"/>
      <c r="P1" s="596"/>
      <c r="Q1" s="597"/>
    </row>
    <row r="2" ht="3.75" customHeight="1" thickBot="1"/>
    <row r="3" spans="1:17" ht="24" customHeight="1" thickTop="1">
      <c r="A3" s="589" t="s">
        <v>54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1"/>
    </row>
    <row r="4" spans="1:17" ht="23.25" customHeight="1" thickBot="1">
      <c r="A4" s="581" t="s">
        <v>38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3"/>
    </row>
    <row r="5" spans="1:17" s="212" customFormat="1" ht="20.25" customHeight="1" thickBot="1">
      <c r="A5" s="592" t="s">
        <v>146</v>
      </c>
      <c r="B5" s="584" t="s">
        <v>36</v>
      </c>
      <c r="C5" s="585"/>
      <c r="D5" s="585"/>
      <c r="E5" s="585"/>
      <c r="F5" s="586"/>
      <c r="G5" s="586"/>
      <c r="H5" s="586"/>
      <c r="I5" s="587"/>
      <c r="J5" s="585" t="s">
        <v>35</v>
      </c>
      <c r="K5" s="585"/>
      <c r="L5" s="585"/>
      <c r="M5" s="585"/>
      <c r="N5" s="585"/>
      <c r="O5" s="585"/>
      <c r="P5" s="585"/>
      <c r="Q5" s="598"/>
    </row>
    <row r="6" spans="1:17" s="397" customFormat="1" ht="28.5" customHeight="1" thickBot="1">
      <c r="A6" s="593"/>
      <c r="B6" s="518" t="s">
        <v>154</v>
      </c>
      <c r="C6" s="519"/>
      <c r="D6" s="520"/>
      <c r="E6" s="524" t="s">
        <v>34</v>
      </c>
      <c r="F6" s="518" t="s">
        <v>155</v>
      </c>
      <c r="G6" s="519"/>
      <c r="H6" s="520"/>
      <c r="I6" s="526" t="s">
        <v>33</v>
      </c>
      <c r="J6" s="518" t="s">
        <v>156</v>
      </c>
      <c r="K6" s="519"/>
      <c r="L6" s="520"/>
      <c r="M6" s="524" t="s">
        <v>34</v>
      </c>
      <c r="N6" s="518" t="s">
        <v>157</v>
      </c>
      <c r="O6" s="519"/>
      <c r="P6" s="520"/>
      <c r="Q6" s="599" t="s">
        <v>33</v>
      </c>
    </row>
    <row r="7" spans="1:17" s="211" customFormat="1" ht="22.5" customHeight="1" thickBot="1">
      <c r="A7" s="594"/>
      <c r="B7" s="120" t="s">
        <v>22</v>
      </c>
      <c r="C7" s="117" t="s">
        <v>21</v>
      </c>
      <c r="D7" s="117" t="s">
        <v>17</v>
      </c>
      <c r="E7" s="525"/>
      <c r="F7" s="120" t="s">
        <v>22</v>
      </c>
      <c r="G7" s="118" t="s">
        <v>21</v>
      </c>
      <c r="H7" s="117" t="s">
        <v>17</v>
      </c>
      <c r="I7" s="527"/>
      <c r="J7" s="120" t="s">
        <v>22</v>
      </c>
      <c r="K7" s="117" t="s">
        <v>21</v>
      </c>
      <c r="L7" s="118" t="s">
        <v>17</v>
      </c>
      <c r="M7" s="525"/>
      <c r="N7" s="119" t="s">
        <v>22</v>
      </c>
      <c r="O7" s="118" t="s">
        <v>21</v>
      </c>
      <c r="P7" s="117" t="s">
        <v>17</v>
      </c>
      <c r="Q7" s="600"/>
    </row>
    <row r="8" spans="1:17" s="213" customFormat="1" ht="18" customHeight="1" thickBot="1">
      <c r="A8" s="220" t="s">
        <v>51</v>
      </c>
      <c r="B8" s="219">
        <f>SUM(B9:B43)</f>
        <v>9720.685000000003</v>
      </c>
      <c r="C8" s="215">
        <f>SUM(C9:C43)</f>
        <v>1303.1599999999996</v>
      </c>
      <c r="D8" s="215">
        <f aca="true" t="shared" si="0" ref="D8:D21">C8+B8</f>
        <v>11023.845000000003</v>
      </c>
      <c r="E8" s="216">
        <f aca="true" t="shared" si="1" ref="E8:E21">D8/$D$8</f>
        <v>1</v>
      </c>
      <c r="F8" s="215">
        <f>SUM(F9:F43)</f>
        <v>9170.315</v>
      </c>
      <c r="G8" s="215">
        <f>SUM(G9:G43)</f>
        <v>892.0740000000002</v>
      </c>
      <c r="H8" s="215">
        <f aca="true" t="shared" si="2" ref="H8:H21">G8+F8</f>
        <v>10062.389000000001</v>
      </c>
      <c r="I8" s="218">
        <f aca="true" t="shared" si="3" ref="I8:I21">(D8/H8-1)</f>
        <v>0.09554947637186384</v>
      </c>
      <c r="J8" s="217">
        <f>SUM(J9:J43)</f>
        <v>18930.795</v>
      </c>
      <c r="K8" s="215">
        <f>SUM(K9:K43)</f>
        <v>2342.2259999999965</v>
      </c>
      <c r="L8" s="215">
        <f aca="true" t="shared" si="4" ref="L8:L21">K8+J8</f>
        <v>21273.020999999993</v>
      </c>
      <c r="M8" s="216">
        <f aca="true" t="shared" si="5" ref="M8:M21">(L8/$L$8)</f>
        <v>1</v>
      </c>
      <c r="N8" s="215">
        <f>SUM(N9:N43)</f>
        <v>17413.768999999993</v>
      </c>
      <c r="O8" s="215">
        <f>SUM(O9:O43)</f>
        <v>1663.7339999999974</v>
      </c>
      <c r="P8" s="215">
        <f aca="true" t="shared" si="6" ref="P8:P21">O8+N8</f>
        <v>19077.50299999999</v>
      </c>
      <c r="Q8" s="214">
        <f aca="true" t="shared" si="7" ref="Q8:Q21">(L8/P8-1)</f>
        <v>0.1150841386317698</v>
      </c>
    </row>
    <row r="9" spans="1:17" s="188" customFormat="1" ht="18" customHeight="1" thickTop="1">
      <c r="A9" s="202" t="s">
        <v>217</v>
      </c>
      <c r="B9" s="201">
        <v>1647.812</v>
      </c>
      <c r="C9" s="197">
        <v>118.833</v>
      </c>
      <c r="D9" s="197">
        <f t="shared" si="0"/>
        <v>1766.645</v>
      </c>
      <c r="E9" s="200">
        <f t="shared" si="1"/>
        <v>0.1602566980939953</v>
      </c>
      <c r="F9" s="198">
        <v>1292.0130000000004</v>
      </c>
      <c r="G9" s="197">
        <v>3.17</v>
      </c>
      <c r="H9" s="197">
        <f t="shared" si="2"/>
        <v>1295.1830000000004</v>
      </c>
      <c r="I9" s="199">
        <f t="shared" si="3"/>
        <v>0.3640118809465531</v>
      </c>
      <c r="J9" s="198">
        <v>3235.064999999999</v>
      </c>
      <c r="K9" s="197">
        <v>131.941</v>
      </c>
      <c r="L9" s="197">
        <f t="shared" si="4"/>
        <v>3367.005999999999</v>
      </c>
      <c r="M9" s="199">
        <f t="shared" si="5"/>
        <v>0.15827587440448632</v>
      </c>
      <c r="N9" s="198">
        <v>2643.1159999999995</v>
      </c>
      <c r="O9" s="197">
        <v>5.887</v>
      </c>
      <c r="P9" s="197">
        <f t="shared" si="6"/>
        <v>2649.0029999999997</v>
      </c>
      <c r="Q9" s="196">
        <f t="shared" si="7"/>
        <v>0.2710465031560929</v>
      </c>
    </row>
    <row r="10" spans="1:17" s="188" customFormat="1" ht="18" customHeight="1">
      <c r="A10" s="202" t="s">
        <v>218</v>
      </c>
      <c r="B10" s="201">
        <v>1580.9799999999998</v>
      </c>
      <c r="C10" s="197">
        <v>6.3</v>
      </c>
      <c r="D10" s="197">
        <f t="shared" si="0"/>
        <v>1587.2799999999997</v>
      </c>
      <c r="E10" s="200">
        <f t="shared" si="1"/>
        <v>0.1439860593105218</v>
      </c>
      <c r="F10" s="198">
        <v>1509.0379999999998</v>
      </c>
      <c r="G10" s="197">
        <v>2.225</v>
      </c>
      <c r="H10" s="197">
        <f t="shared" si="2"/>
        <v>1511.2629999999997</v>
      </c>
      <c r="I10" s="199">
        <f t="shared" si="3"/>
        <v>0.0503003117260199</v>
      </c>
      <c r="J10" s="198">
        <v>3097.5810000000006</v>
      </c>
      <c r="K10" s="197">
        <v>11.686</v>
      </c>
      <c r="L10" s="197">
        <f t="shared" si="4"/>
        <v>3109.2670000000007</v>
      </c>
      <c r="M10" s="199">
        <f t="shared" si="5"/>
        <v>0.1461601057978555</v>
      </c>
      <c r="N10" s="198">
        <v>2669.151</v>
      </c>
      <c r="O10" s="197">
        <v>3.235</v>
      </c>
      <c r="P10" s="197">
        <f t="shared" si="6"/>
        <v>2672.386</v>
      </c>
      <c r="Q10" s="196">
        <f t="shared" si="7"/>
        <v>0.16347975180232233</v>
      </c>
    </row>
    <row r="11" spans="1:17" s="188" customFormat="1" ht="18" customHeight="1">
      <c r="A11" s="202" t="s">
        <v>220</v>
      </c>
      <c r="B11" s="201">
        <v>1285.363</v>
      </c>
      <c r="C11" s="197">
        <v>7.417</v>
      </c>
      <c r="D11" s="197">
        <f t="shared" si="0"/>
        <v>1292.78</v>
      </c>
      <c r="E11" s="200">
        <f t="shared" si="1"/>
        <v>0.1172712424748352</v>
      </c>
      <c r="F11" s="198">
        <v>1350.5569999999998</v>
      </c>
      <c r="G11" s="197">
        <v>56.2</v>
      </c>
      <c r="H11" s="197">
        <f t="shared" si="2"/>
        <v>1406.7569999999998</v>
      </c>
      <c r="I11" s="199">
        <f t="shared" si="3"/>
        <v>-0.0810211003037482</v>
      </c>
      <c r="J11" s="198">
        <v>2504.1980000000003</v>
      </c>
      <c r="K11" s="197">
        <v>7.617</v>
      </c>
      <c r="L11" s="197">
        <f t="shared" si="4"/>
        <v>2511.8150000000005</v>
      </c>
      <c r="M11" s="199">
        <f t="shared" si="5"/>
        <v>0.11807514315902763</v>
      </c>
      <c r="N11" s="198">
        <v>2562.8720000000003</v>
      </c>
      <c r="O11" s="197">
        <v>58.557</v>
      </c>
      <c r="P11" s="197">
        <f t="shared" si="6"/>
        <v>2621.429</v>
      </c>
      <c r="Q11" s="196">
        <f t="shared" si="7"/>
        <v>-0.04181459806845789</v>
      </c>
    </row>
    <row r="12" spans="1:17" s="188" customFormat="1" ht="18" customHeight="1">
      <c r="A12" s="202" t="s">
        <v>242</v>
      </c>
      <c r="B12" s="201">
        <v>987.8190000000001</v>
      </c>
      <c r="C12" s="197">
        <v>9.5</v>
      </c>
      <c r="D12" s="197">
        <f t="shared" si="0"/>
        <v>997.3190000000001</v>
      </c>
      <c r="E12" s="200">
        <f t="shared" si="1"/>
        <v>0.09046925097368476</v>
      </c>
      <c r="F12" s="198">
        <v>1099.189</v>
      </c>
      <c r="G12" s="197"/>
      <c r="H12" s="197">
        <f t="shared" si="2"/>
        <v>1099.189</v>
      </c>
      <c r="I12" s="199">
        <f t="shared" si="3"/>
        <v>-0.0926774194428801</v>
      </c>
      <c r="J12" s="198">
        <v>1820.167</v>
      </c>
      <c r="K12" s="197">
        <v>10.100000000000001</v>
      </c>
      <c r="L12" s="197">
        <f t="shared" si="4"/>
        <v>1830.2669999999998</v>
      </c>
      <c r="M12" s="199">
        <f t="shared" si="5"/>
        <v>0.08603700433520939</v>
      </c>
      <c r="N12" s="198">
        <v>1757.1760000000002</v>
      </c>
      <c r="O12" s="197"/>
      <c r="P12" s="197">
        <f t="shared" si="6"/>
        <v>1757.1760000000002</v>
      </c>
      <c r="Q12" s="196">
        <f t="shared" si="7"/>
        <v>0.041595719495372</v>
      </c>
    </row>
    <row r="13" spans="1:17" s="188" customFormat="1" ht="18" customHeight="1">
      <c r="A13" s="202" t="s">
        <v>219</v>
      </c>
      <c r="B13" s="201">
        <v>490.00300000000004</v>
      </c>
      <c r="C13" s="197">
        <v>11.082</v>
      </c>
      <c r="D13" s="197">
        <f>C13+B13</f>
        <v>501.08500000000004</v>
      </c>
      <c r="E13" s="200">
        <f>D13/$D$8</f>
        <v>0.04545464853687619</v>
      </c>
      <c r="F13" s="198">
        <v>412.609</v>
      </c>
      <c r="G13" s="197">
        <v>0.05</v>
      </c>
      <c r="H13" s="197">
        <f>G13+F13</f>
        <v>412.659</v>
      </c>
      <c r="I13" s="199">
        <f>(D13/H13-1)</f>
        <v>0.21428346407081889</v>
      </c>
      <c r="J13" s="198">
        <v>1059.4949999999997</v>
      </c>
      <c r="K13" s="197">
        <v>11.432</v>
      </c>
      <c r="L13" s="197">
        <f>K13+J13</f>
        <v>1070.9269999999997</v>
      </c>
      <c r="M13" s="199">
        <f>(L13/$L$8)</f>
        <v>0.05034202711500167</v>
      </c>
      <c r="N13" s="198">
        <v>740.5680000000001</v>
      </c>
      <c r="O13" s="197">
        <v>4.236</v>
      </c>
      <c r="P13" s="197">
        <f>O13+N13</f>
        <v>744.8040000000001</v>
      </c>
      <c r="Q13" s="196">
        <f>(L13/P13-1)</f>
        <v>0.43786418977341635</v>
      </c>
    </row>
    <row r="14" spans="1:17" s="188" customFormat="1" ht="18" customHeight="1">
      <c r="A14" s="202" t="s">
        <v>225</v>
      </c>
      <c r="B14" s="201">
        <v>439.805</v>
      </c>
      <c r="C14" s="197">
        <v>40.015</v>
      </c>
      <c r="D14" s="197">
        <f>C14+B14</f>
        <v>479.82</v>
      </c>
      <c r="E14" s="200">
        <f>D14/$D$8</f>
        <v>0.043525648265192396</v>
      </c>
      <c r="F14" s="198">
        <v>361.137</v>
      </c>
      <c r="G14" s="197">
        <v>31.798</v>
      </c>
      <c r="H14" s="197">
        <f>G14+F14</f>
        <v>392.935</v>
      </c>
      <c r="I14" s="199">
        <f>(D14/H14-1)</f>
        <v>0.22111799661521614</v>
      </c>
      <c r="J14" s="198">
        <v>946.4399999999999</v>
      </c>
      <c r="K14" s="197">
        <v>102.748</v>
      </c>
      <c r="L14" s="197">
        <f>K14+J14</f>
        <v>1049.1879999999999</v>
      </c>
      <c r="M14" s="199">
        <f>(L14/$L$8)</f>
        <v>0.04932012242172845</v>
      </c>
      <c r="N14" s="198">
        <v>743.871</v>
      </c>
      <c r="O14" s="197">
        <v>70.80000000000001</v>
      </c>
      <c r="P14" s="197">
        <f>O14+N14</f>
        <v>814.671</v>
      </c>
      <c r="Q14" s="196">
        <f>(L14/P14-1)</f>
        <v>0.28786712672968573</v>
      </c>
    </row>
    <row r="15" spans="1:17" s="188" customFormat="1" ht="18" customHeight="1">
      <c r="A15" s="202" t="s">
        <v>224</v>
      </c>
      <c r="B15" s="201">
        <v>238.556</v>
      </c>
      <c r="C15" s="197">
        <v>6.601</v>
      </c>
      <c r="D15" s="197">
        <f>C15+B15</f>
        <v>245.157</v>
      </c>
      <c r="E15" s="200">
        <f>D15/$D$8</f>
        <v>0.02223879236328159</v>
      </c>
      <c r="F15" s="198">
        <v>187.48</v>
      </c>
      <c r="G15" s="197">
        <v>1.345</v>
      </c>
      <c r="H15" s="197">
        <f>G15+F15</f>
        <v>188.825</v>
      </c>
      <c r="I15" s="199">
        <f>(D15/H15-1)</f>
        <v>0.29832914073877936</v>
      </c>
      <c r="J15" s="198">
        <v>426.573</v>
      </c>
      <c r="K15" s="197">
        <v>9.197</v>
      </c>
      <c r="L15" s="197">
        <f>K15+J15</f>
        <v>435.77</v>
      </c>
      <c r="M15" s="199">
        <f>(L15/$L$8)</f>
        <v>0.020484631684423202</v>
      </c>
      <c r="N15" s="198">
        <v>336.845</v>
      </c>
      <c r="O15" s="197">
        <v>1.935</v>
      </c>
      <c r="P15" s="197">
        <f>O15+N15</f>
        <v>338.78000000000003</v>
      </c>
      <c r="Q15" s="196">
        <f>(L15/P15-1)</f>
        <v>0.28629198890135177</v>
      </c>
    </row>
    <row r="16" spans="1:17" s="188" customFormat="1" ht="18" customHeight="1">
      <c r="A16" s="202" t="s">
        <v>221</v>
      </c>
      <c r="B16" s="201">
        <v>184.38100000000003</v>
      </c>
      <c r="C16" s="197">
        <v>6.782</v>
      </c>
      <c r="D16" s="197">
        <f>C16+B16</f>
        <v>191.16300000000004</v>
      </c>
      <c r="E16" s="200">
        <f>D16/$D$8</f>
        <v>0.017340864281019917</v>
      </c>
      <c r="F16" s="198">
        <v>166.397</v>
      </c>
      <c r="G16" s="197">
        <v>2.195</v>
      </c>
      <c r="H16" s="197">
        <f>G16+F16</f>
        <v>168.59199999999998</v>
      </c>
      <c r="I16" s="199">
        <f>(D16/H16-1)</f>
        <v>0.13387942488374338</v>
      </c>
      <c r="J16" s="198">
        <v>372.799</v>
      </c>
      <c r="K16" s="197">
        <v>7.368</v>
      </c>
      <c r="L16" s="197">
        <f>K16+J16</f>
        <v>380.167</v>
      </c>
      <c r="M16" s="199">
        <f>(L16/$L$8)</f>
        <v>0.01787085153537902</v>
      </c>
      <c r="N16" s="198">
        <v>297.731</v>
      </c>
      <c r="O16" s="197">
        <v>6.091000000000001</v>
      </c>
      <c r="P16" s="197">
        <f>O16+N16</f>
        <v>303.822</v>
      </c>
      <c r="Q16" s="196">
        <f>(L16/P16-1)</f>
        <v>0.2512820006451144</v>
      </c>
    </row>
    <row r="17" spans="1:17" s="188" customFormat="1" ht="18" customHeight="1">
      <c r="A17" s="202" t="s">
        <v>239</v>
      </c>
      <c r="B17" s="201">
        <v>178.216</v>
      </c>
      <c r="C17" s="197">
        <v>0.2</v>
      </c>
      <c r="D17" s="197">
        <f t="shared" si="0"/>
        <v>178.416</v>
      </c>
      <c r="E17" s="200">
        <f t="shared" si="1"/>
        <v>0.016184552667422296</v>
      </c>
      <c r="F17" s="198">
        <v>68.63</v>
      </c>
      <c r="G17" s="197"/>
      <c r="H17" s="197">
        <f t="shared" si="2"/>
        <v>68.63</v>
      </c>
      <c r="I17" s="199">
        <f t="shared" si="3"/>
        <v>1.5996794404779253</v>
      </c>
      <c r="J17" s="198">
        <v>305.86699999999996</v>
      </c>
      <c r="K17" s="197">
        <v>0.2</v>
      </c>
      <c r="L17" s="197">
        <f t="shared" si="4"/>
        <v>306.06699999999995</v>
      </c>
      <c r="M17" s="199">
        <f t="shared" si="5"/>
        <v>0.014387566298176458</v>
      </c>
      <c r="N17" s="198">
        <v>193.61400000000003</v>
      </c>
      <c r="O17" s="197"/>
      <c r="P17" s="197">
        <f t="shared" si="6"/>
        <v>193.61400000000003</v>
      </c>
      <c r="Q17" s="196">
        <f t="shared" si="7"/>
        <v>0.5808102719844634</v>
      </c>
    </row>
    <row r="18" spans="1:17" s="188" customFormat="1" ht="18" customHeight="1">
      <c r="A18" s="202" t="s">
        <v>227</v>
      </c>
      <c r="B18" s="201">
        <v>137.91</v>
      </c>
      <c r="C18" s="197">
        <v>24.726</v>
      </c>
      <c r="D18" s="197">
        <f t="shared" si="0"/>
        <v>162.636</v>
      </c>
      <c r="E18" s="200">
        <f t="shared" si="1"/>
        <v>0.014753110189774979</v>
      </c>
      <c r="F18" s="198">
        <v>300.691</v>
      </c>
      <c r="G18" s="197">
        <v>26.543</v>
      </c>
      <c r="H18" s="197">
        <f t="shared" si="2"/>
        <v>327.234</v>
      </c>
      <c r="I18" s="199">
        <f t="shared" si="3"/>
        <v>-0.5029978547461449</v>
      </c>
      <c r="J18" s="198">
        <v>215.92</v>
      </c>
      <c r="K18" s="197">
        <v>46.224</v>
      </c>
      <c r="L18" s="197">
        <f t="shared" si="4"/>
        <v>262.144</v>
      </c>
      <c r="M18" s="199">
        <f t="shared" si="5"/>
        <v>0.012322838397047607</v>
      </c>
      <c r="N18" s="198">
        <v>645.766</v>
      </c>
      <c r="O18" s="197">
        <v>41.096</v>
      </c>
      <c r="P18" s="197">
        <f t="shared" si="6"/>
        <v>686.862</v>
      </c>
      <c r="Q18" s="196">
        <f t="shared" si="7"/>
        <v>-0.6183454609513992</v>
      </c>
    </row>
    <row r="19" spans="1:17" s="188" customFormat="1" ht="18" customHeight="1">
      <c r="A19" s="202" t="s">
        <v>223</v>
      </c>
      <c r="B19" s="201">
        <v>156.688</v>
      </c>
      <c r="C19" s="197">
        <v>0.30000000000000004</v>
      </c>
      <c r="D19" s="197">
        <f>C19+B19</f>
        <v>156.988</v>
      </c>
      <c r="E19" s="200">
        <f>D19/$D$8</f>
        <v>0.014240766266216547</v>
      </c>
      <c r="F19" s="198">
        <v>104.25599999999999</v>
      </c>
      <c r="G19" s="197">
        <v>0.15</v>
      </c>
      <c r="H19" s="197">
        <f>G19+F19</f>
        <v>104.40599999999999</v>
      </c>
      <c r="I19" s="199">
        <f>(D19/H19-1)</f>
        <v>0.5036300595751204</v>
      </c>
      <c r="J19" s="198">
        <v>330.06</v>
      </c>
      <c r="K19" s="197">
        <v>1.07</v>
      </c>
      <c r="L19" s="197">
        <f>K19+J19</f>
        <v>331.13</v>
      </c>
      <c r="M19" s="199">
        <f>(L19/$L$8)</f>
        <v>0.015565725244195458</v>
      </c>
      <c r="N19" s="198">
        <v>188.27100000000002</v>
      </c>
      <c r="O19" s="197">
        <v>1.382</v>
      </c>
      <c r="P19" s="197">
        <f>O19+N19</f>
        <v>189.65300000000002</v>
      </c>
      <c r="Q19" s="196">
        <f>(L19/P19-1)</f>
        <v>0.7459781812046209</v>
      </c>
    </row>
    <row r="20" spans="1:17" s="188" customFormat="1" ht="18" customHeight="1">
      <c r="A20" s="202" t="s">
        <v>222</v>
      </c>
      <c r="B20" s="201">
        <v>140.953</v>
      </c>
      <c r="C20" s="197">
        <v>0</v>
      </c>
      <c r="D20" s="197">
        <f>C20+B20</f>
        <v>140.953</v>
      </c>
      <c r="E20" s="200">
        <f>D20/$D$8</f>
        <v>0.012786192113550214</v>
      </c>
      <c r="F20" s="198">
        <v>147.275</v>
      </c>
      <c r="G20" s="197">
        <v>1.81</v>
      </c>
      <c r="H20" s="197">
        <f>G20+F20</f>
        <v>149.085</v>
      </c>
      <c r="I20" s="199">
        <f>(D20/H20-1)</f>
        <v>-0.05454606432572029</v>
      </c>
      <c r="J20" s="198">
        <v>269.085</v>
      </c>
      <c r="K20" s="197">
        <v>1.041</v>
      </c>
      <c r="L20" s="197">
        <f>K20+J20</f>
        <v>270.126</v>
      </c>
      <c r="M20" s="199">
        <f>(L20/$L$8)</f>
        <v>0.012698055438388372</v>
      </c>
      <c r="N20" s="198">
        <v>256.80400000000003</v>
      </c>
      <c r="O20" s="197">
        <v>6.465</v>
      </c>
      <c r="P20" s="197">
        <f>O20+N20</f>
        <v>263.269</v>
      </c>
      <c r="Q20" s="196">
        <f>(L20/P20-1)</f>
        <v>0.026045603546182683</v>
      </c>
    </row>
    <row r="21" spans="1:17" s="188" customFormat="1" ht="18" customHeight="1">
      <c r="A21" s="202" t="s">
        <v>226</v>
      </c>
      <c r="B21" s="201">
        <v>120.558</v>
      </c>
      <c r="C21" s="197">
        <v>10.3</v>
      </c>
      <c r="D21" s="197">
        <f t="shared" si="0"/>
        <v>130.858</v>
      </c>
      <c r="E21" s="200">
        <f t="shared" si="1"/>
        <v>0.011870449920150362</v>
      </c>
      <c r="F21" s="198">
        <v>138.67399999999998</v>
      </c>
      <c r="G21" s="197">
        <v>1.5</v>
      </c>
      <c r="H21" s="197">
        <f t="shared" si="2"/>
        <v>140.17399999999998</v>
      </c>
      <c r="I21" s="199">
        <f t="shared" si="3"/>
        <v>-0.06646025653830223</v>
      </c>
      <c r="J21" s="198">
        <v>222.66500000000002</v>
      </c>
      <c r="K21" s="197">
        <v>10.975999999999999</v>
      </c>
      <c r="L21" s="197">
        <f t="shared" si="4"/>
        <v>233.64100000000002</v>
      </c>
      <c r="M21" s="199">
        <f t="shared" si="5"/>
        <v>0.01098297228212204</v>
      </c>
      <c r="N21" s="198">
        <v>285.424</v>
      </c>
      <c r="O21" s="197">
        <v>1.58</v>
      </c>
      <c r="P21" s="197">
        <f t="shared" si="6"/>
        <v>287.00399999999996</v>
      </c>
      <c r="Q21" s="196">
        <f t="shared" si="7"/>
        <v>-0.18593120653370665</v>
      </c>
    </row>
    <row r="22" spans="1:17" s="188" customFormat="1" ht="18" customHeight="1">
      <c r="A22" s="202" t="s">
        <v>248</v>
      </c>
      <c r="B22" s="201">
        <v>111.743</v>
      </c>
      <c r="C22" s="197">
        <v>13.816999999999998</v>
      </c>
      <c r="D22" s="197">
        <f aca="true" t="shared" si="8" ref="D22:D29">C22+B22</f>
        <v>125.55999999999999</v>
      </c>
      <c r="E22" s="200">
        <f aca="true" t="shared" si="9" ref="E22:E29">D22/$D$8</f>
        <v>0.011389855354461166</v>
      </c>
      <c r="F22" s="198">
        <v>107.391</v>
      </c>
      <c r="G22" s="197">
        <v>1.0550000000000002</v>
      </c>
      <c r="H22" s="197">
        <f aca="true" t="shared" si="10" ref="H22:H29">G22+F22</f>
        <v>108.44600000000001</v>
      </c>
      <c r="I22" s="199">
        <f aca="true" t="shared" si="11" ref="I22:I29">(D22/H22-1)</f>
        <v>0.15781126090404407</v>
      </c>
      <c r="J22" s="198">
        <v>188.588</v>
      </c>
      <c r="K22" s="197">
        <v>13.886999999999999</v>
      </c>
      <c r="L22" s="197">
        <f aca="true" t="shared" si="12" ref="L22:L29">K22+J22</f>
        <v>202.475</v>
      </c>
      <c r="M22" s="199">
        <f aca="true" t="shared" si="13" ref="M22:M29">(L22/$L$8)</f>
        <v>0.009517924134987695</v>
      </c>
      <c r="N22" s="198">
        <v>220.566</v>
      </c>
      <c r="O22" s="197">
        <v>2.298</v>
      </c>
      <c r="P22" s="197">
        <f aca="true" t="shared" si="14" ref="P22:P29">O22+N22</f>
        <v>222.864</v>
      </c>
      <c r="Q22" s="196">
        <f aca="true" t="shared" si="15" ref="Q22:Q29">(L22/P22-1)</f>
        <v>-0.0914862876014072</v>
      </c>
    </row>
    <row r="23" spans="1:17" s="188" customFormat="1" ht="18" customHeight="1">
      <c r="A23" s="202" t="s">
        <v>236</v>
      </c>
      <c r="B23" s="201">
        <v>40.253</v>
      </c>
      <c r="C23" s="197">
        <v>60.42400000000001</v>
      </c>
      <c r="D23" s="197">
        <f t="shared" si="8"/>
        <v>100.677</v>
      </c>
      <c r="E23" s="200">
        <f t="shared" si="9"/>
        <v>0.009132657434860521</v>
      </c>
      <c r="F23" s="198">
        <v>65.255</v>
      </c>
      <c r="G23" s="197">
        <v>33.192</v>
      </c>
      <c r="H23" s="197">
        <f t="shared" si="10"/>
        <v>98.447</v>
      </c>
      <c r="I23" s="199">
        <f t="shared" si="11"/>
        <v>0.022651782177212088</v>
      </c>
      <c r="J23" s="198">
        <v>94.162</v>
      </c>
      <c r="K23" s="197">
        <v>104.366</v>
      </c>
      <c r="L23" s="197">
        <f t="shared" si="12"/>
        <v>198.52800000000002</v>
      </c>
      <c r="M23" s="199">
        <f t="shared" si="13"/>
        <v>0.009332383961826582</v>
      </c>
      <c r="N23" s="198">
        <v>156.76999999999998</v>
      </c>
      <c r="O23" s="197">
        <v>80.39699999999999</v>
      </c>
      <c r="P23" s="197">
        <f t="shared" si="14"/>
        <v>237.16699999999997</v>
      </c>
      <c r="Q23" s="196">
        <f t="shared" si="15"/>
        <v>-0.1629189558412425</v>
      </c>
    </row>
    <row r="24" spans="1:17" s="188" customFormat="1" ht="18" customHeight="1">
      <c r="A24" s="202" t="s">
        <v>232</v>
      </c>
      <c r="B24" s="201">
        <v>85.798</v>
      </c>
      <c r="C24" s="197">
        <v>0.09</v>
      </c>
      <c r="D24" s="197">
        <f t="shared" si="8"/>
        <v>85.888</v>
      </c>
      <c r="E24" s="200">
        <f t="shared" si="9"/>
        <v>0.0077911109962086715</v>
      </c>
      <c r="F24" s="198">
        <v>64.71000000000001</v>
      </c>
      <c r="G24" s="197">
        <v>0.07300000000000001</v>
      </c>
      <c r="H24" s="197">
        <f t="shared" si="10"/>
        <v>64.783</v>
      </c>
      <c r="I24" s="199">
        <f t="shared" si="11"/>
        <v>0.3257799113965083</v>
      </c>
      <c r="J24" s="198">
        <v>210.908</v>
      </c>
      <c r="K24" s="197">
        <v>0.25</v>
      </c>
      <c r="L24" s="197">
        <f t="shared" si="12"/>
        <v>211.158</v>
      </c>
      <c r="M24" s="199">
        <f t="shared" si="13"/>
        <v>0.009926093712782968</v>
      </c>
      <c r="N24" s="198">
        <v>126.68800000000002</v>
      </c>
      <c r="O24" s="197">
        <v>2.683</v>
      </c>
      <c r="P24" s="197">
        <f t="shared" si="14"/>
        <v>129.371</v>
      </c>
      <c r="Q24" s="196">
        <f t="shared" si="15"/>
        <v>0.6321895942676485</v>
      </c>
    </row>
    <row r="25" spans="1:17" s="188" customFormat="1" ht="18" customHeight="1">
      <c r="A25" s="202" t="s">
        <v>238</v>
      </c>
      <c r="B25" s="201">
        <v>85.807</v>
      </c>
      <c r="C25" s="197">
        <v>0</v>
      </c>
      <c r="D25" s="197">
        <f t="shared" si="8"/>
        <v>85.807</v>
      </c>
      <c r="E25" s="200">
        <f t="shared" si="9"/>
        <v>0.007783763287673219</v>
      </c>
      <c r="F25" s="198">
        <v>53.553000000000004</v>
      </c>
      <c r="G25" s="197"/>
      <c r="H25" s="197">
        <f t="shared" si="10"/>
        <v>53.553000000000004</v>
      </c>
      <c r="I25" s="199">
        <f t="shared" si="11"/>
        <v>0.602281851623625</v>
      </c>
      <c r="J25" s="198">
        <v>159.23400000000004</v>
      </c>
      <c r="K25" s="197"/>
      <c r="L25" s="197">
        <f t="shared" si="12"/>
        <v>159.23400000000004</v>
      </c>
      <c r="M25" s="199">
        <f t="shared" si="13"/>
        <v>0.00748525562025253</v>
      </c>
      <c r="N25" s="198">
        <v>91.088</v>
      </c>
      <c r="O25" s="197">
        <v>0.093</v>
      </c>
      <c r="P25" s="197">
        <f t="shared" si="14"/>
        <v>91.181</v>
      </c>
      <c r="Q25" s="196">
        <f t="shared" si="15"/>
        <v>0.7463506651605054</v>
      </c>
    </row>
    <row r="26" spans="1:17" s="188" customFormat="1" ht="18" customHeight="1">
      <c r="A26" s="202" t="s">
        <v>233</v>
      </c>
      <c r="B26" s="201">
        <v>59.269999999999996</v>
      </c>
      <c r="C26" s="197">
        <v>22.221000000000004</v>
      </c>
      <c r="D26" s="197">
        <f t="shared" si="8"/>
        <v>81.491</v>
      </c>
      <c r="E26" s="200">
        <f t="shared" si="9"/>
        <v>0.0073922483489199985</v>
      </c>
      <c r="F26" s="198">
        <v>63.357</v>
      </c>
      <c r="G26" s="197">
        <v>15.932</v>
      </c>
      <c r="H26" s="197">
        <f t="shared" si="10"/>
        <v>79.289</v>
      </c>
      <c r="I26" s="199">
        <f t="shared" si="11"/>
        <v>0.027771822068634933</v>
      </c>
      <c r="J26" s="198">
        <v>85.42</v>
      </c>
      <c r="K26" s="197">
        <v>27.371000000000002</v>
      </c>
      <c r="L26" s="197">
        <f t="shared" si="12"/>
        <v>112.791</v>
      </c>
      <c r="M26" s="199">
        <f t="shared" si="13"/>
        <v>0.005302067816320025</v>
      </c>
      <c r="N26" s="198">
        <v>100.798</v>
      </c>
      <c r="O26" s="197">
        <v>23.085</v>
      </c>
      <c r="P26" s="197">
        <f t="shared" si="14"/>
        <v>123.88300000000001</v>
      </c>
      <c r="Q26" s="196">
        <f t="shared" si="15"/>
        <v>-0.08953609454081679</v>
      </c>
    </row>
    <row r="27" spans="1:17" s="188" customFormat="1" ht="18" customHeight="1">
      <c r="A27" s="202" t="s">
        <v>231</v>
      </c>
      <c r="B27" s="201">
        <v>70.341</v>
      </c>
      <c r="C27" s="197">
        <v>0</v>
      </c>
      <c r="D27" s="197">
        <f t="shared" si="8"/>
        <v>70.341</v>
      </c>
      <c r="E27" s="200">
        <f t="shared" si="9"/>
        <v>0.006380804519657159</v>
      </c>
      <c r="F27" s="198">
        <v>47.141000000000005</v>
      </c>
      <c r="G27" s="197"/>
      <c r="H27" s="197">
        <f t="shared" si="10"/>
        <v>47.141000000000005</v>
      </c>
      <c r="I27" s="199">
        <f t="shared" si="11"/>
        <v>0.4921405994781609</v>
      </c>
      <c r="J27" s="198">
        <v>144.49</v>
      </c>
      <c r="K27" s="197">
        <v>1.134</v>
      </c>
      <c r="L27" s="197">
        <f t="shared" si="12"/>
        <v>145.624</v>
      </c>
      <c r="M27" s="199">
        <f t="shared" si="13"/>
        <v>0.006845478129316943</v>
      </c>
      <c r="N27" s="198">
        <v>87.34700000000001</v>
      </c>
      <c r="O27" s="197">
        <v>0.3</v>
      </c>
      <c r="P27" s="197">
        <f t="shared" si="14"/>
        <v>87.647</v>
      </c>
      <c r="Q27" s="196">
        <f t="shared" si="15"/>
        <v>0.6614829942838887</v>
      </c>
    </row>
    <row r="28" spans="1:17" s="188" customFormat="1" ht="18" customHeight="1">
      <c r="A28" s="656" t="s">
        <v>241</v>
      </c>
      <c r="B28" s="657">
        <v>31.221</v>
      </c>
      <c r="C28" s="658">
        <v>23.904</v>
      </c>
      <c r="D28" s="658">
        <f t="shared" si="8"/>
        <v>55.125</v>
      </c>
      <c r="E28" s="659">
        <f t="shared" si="9"/>
        <v>0.005000523864404841</v>
      </c>
      <c r="F28" s="660">
        <v>39.956</v>
      </c>
      <c r="G28" s="658">
        <v>25.479999999999997</v>
      </c>
      <c r="H28" s="658">
        <f t="shared" si="10"/>
        <v>65.436</v>
      </c>
      <c r="I28" s="661">
        <f t="shared" si="11"/>
        <v>-0.15757381258023118</v>
      </c>
      <c r="J28" s="660">
        <v>77.787</v>
      </c>
      <c r="K28" s="658">
        <v>54.727999999999994</v>
      </c>
      <c r="L28" s="658">
        <f t="shared" si="12"/>
        <v>132.515</v>
      </c>
      <c r="M28" s="661">
        <f t="shared" si="13"/>
        <v>0.006229251595248274</v>
      </c>
      <c r="N28" s="660">
        <v>81.191</v>
      </c>
      <c r="O28" s="658">
        <v>33.797</v>
      </c>
      <c r="P28" s="658">
        <f t="shared" si="14"/>
        <v>114.988</v>
      </c>
      <c r="Q28" s="662">
        <f t="shared" si="15"/>
        <v>0.15242460082791243</v>
      </c>
    </row>
    <row r="29" spans="1:17" s="188" customFormat="1" ht="18" customHeight="1">
      <c r="A29" s="202" t="s">
        <v>259</v>
      </c>
      <c r="B29" s="201">
        <v>27.112000000000002</v>
      </c>
      <c r="C29" s="197">
        <v>24.155</v>
      </c>
      <c r="D29" s="197">
        <f t="shared" si="8"/>
        <v>51.267</v>
      </c>
      <c r="E29" s="200">
        <f t="shared" si="9"/>
        <v>0.004650555228234794</v>
      </c>
      <c r="F29" s="198">
        <v>13.783</v>
      </c>
      <c r="G29" s="197">
        <v>0.257</v>
      </c>
      <c r="H29" s="197">
        <f t="shared" si="10"/>
        <v>14.04</v>
      </c>
      <c r="I29" s="199">
        <f t="shared" si="11"/>
        <v>2.651495726495727</v>
      </c>
      <c r="J29" s="198">
        <v>43.977</v>
      </c>
      <c r="K29" s="197">
        <v>24.155</v>
      </c>
      <c r="L29" s="197">
        <f t="shared" si="12"/>
        <v>68.132</v>
      </c>
      <c r="M29" s="199">
        <f t="shared" si="13"/>
        <v>0.0032027421023088365</v>
      </c>
      <c r="N29" s="198">
        <v>22.363</v>
      </c>
      <c r="O29" s="197">
        <v>0.551</v>
      </c>
      <c r="P29" s="197">
        <f t="shared" si="14"/>
        <v>22.913999999999998</v>
      </c>
      <c r="Q29" s="196">
        <f t="shared" si="15"/>
        <v>1.9733787204329234</v>
      </c>
    </row>
    <row r="30" spans="1:17" s="188" customFormat="1" ht="18" customHeight="1">
      <c r="A30" s="202" t="s">
        <v>250</v>
      </c>
      <c r="B30" s="201">
        <v>46.744</v>
      </c>
      <c r="C30" s="197">
        <v>0</v>
      </c>
      <c r="D30" s="197">
        <f aca="true" t="shared" si="16" ref="D30:D43">C30+B30</f>
        <v>46.744</v>
      </c>
      <c r="E30" s="200">
        <f aca="true" t="shared" si="17" ref="E30:E43">D30/$D$8</f>
        <v>0.004240262812113195</v>
      </c>
      <c r="F30" s="198">
        <v>35.63</v>
      </c>
      <c r="G30" s="197">
        <v>2.55</v>
      </c>
      <c r="H30" s="197">
        <f aca="true" t="shared" si="18" ref="H30:H43">G30+F30</f>
        <v>38.18</v>
      </c>
      <c r="I30" s="199">
        <f aca="true" t="shared" si="19" ref="I30:I43">(D30/H30-1)</f>
        <v>0.22430591932949184</v>
      </c>
      <c r="J30" s="198">
        <v>87.327</v>
      </c>
      <c r="K30" s="197">
        <v>3</v>
      </c>
      <c r="L30" s="197">
        <f aca="true" t="shared" si="20" ref="L30:L43">K30+J30</f>
        <v>90.327</v>
      </c>
      <c r="M30" s="199">
        <f aca="true" t="shared" si="21" ref="M30:M43">(L30/$L$8)</f>
        <v>0.004246082397041775</v>
      </c>
      <c r="N30" s="198">
        <v>58.805</v>
      </c>
      <c r="O30" s="197">
        <v>3.5300000000000002</v>
      </c>
      <c r="P30" s="197">
        <f aca="true" t="shared" si="22" ref="P30:P43">O30+N30</f>
        <v>62.335</v>
      </c>
      <c r="Q30" s="196">
        <f aca="true" t="shared" si="23" ref="Q30:Q43">(L30/P30-1)</f>
        <v>0.4490575118312343</v>
      </c>
    </row>
    <row r="31" spans="1:17" s="188" customFormat="1" ht="18" customHeight="1">
      <c r="A31" s="202" t="s">
        <v>237</v>
      </c>
      <c r="B31" s="201">
        <v>43.217</v>
      </c>
      <c r="C31" s="197">
        <v>2.4269999999999996</v>
      </c>
      <c r="D31" s="197">
        <f t="shared" si="16"/>
        <v>45.644</v>
      </c>
      <c r="E31" s="200">
        <f t="shared" si="17"/>
        <v>0.004140479115952736</v>
      </c>
      <c r="F31" s="198">
        <v>36.06</v>
      </c>
      <c r="G31" s="197">
        <v>4.275</v>
      </c>
      <c r="H31" s="197">
        <f t="shared" si="18"/>
        <v>40.335</v>
      </c>
      <c r="I31" s="199">
        <f t="shared" si="19"/>
        <v>0.13162266022065205</v>
      </c>
      <c r="J31" s="198">
        <v>79.07700000000001</v>
      </c>
      <c r="K31" s="197">
        <v>7.194</v>
      </c>
      <c r="L31" s="197">
        <f t="shared" si="20"/>
        <v>86.27100000000002</v>
      </c>
      <c r="M31" s="199">
        <f t="shared" si="21"/>
        <v>0.004055418363005426</v>
      </c>
      <c r="N31" s="198">
        <v>72.928</v>
      </c>
      <c r="O31" s="197">
        <v>10.42</v>
      </c>
      <c r="P31" s="197">
        <f t="shared" si="22"/>
        <v>83.348</v>
      </c>
      <c r="Q31" s="196">
        <f t="shared" si="23"/>
        <v>0.03506982771032319</v>
      </c>
    </row>
    <row r="32" spans="1:17" s="188" customFormat="1" ht="18" customHeight="1">
      <c r="A32" s="202" t="s">
        <v>228</v>
      </c>
      <c r="B32" s="201">
        <v>40.85</v>
      </c>
      <c r="C32" s="197">
        <v>3.579</v>
      </c>
      <c r="D32" s="197">
        <f t="shared" si="16"/>
        <v>44.429</v>
      </c>
      <c r="E32" s="200">
        <f t="shared" si="17"/>
        <v>0.004030263487920956</v>
      </c>
      <c r="F32" s="198">
        <v>34.517</v>
      </c>
      <c r="G32" s="197">
        <v>12.001999999999999</v>
      </c>
      <c r="H32" s="197">
        <f t="shared" si="18"/>
        <v>46.519000000000005</v>
      </c>
      <c r="I32" s="199">
        <f t="shared" si="19"/>
        <v>-0.044927878931189436</v>
      </c>
      <c r="J32" s="198">
        <v>74.612</v>
      </c>
      <c r="K32" s="197">
        <v>7.195</v>
      </c>
      <c r="L32" s="197">
        <f t="shared" si="20"/>
        <v>81.80699999999999</v>
      </c>
      <c r="M32" s="199">
        <f t="shared" si="21"/>
        <v>0.0038455751066103876</v>
      </c>
      <c r="N32" s="198">
        <v>66.67699999999999</v>
      </c>
      <c r="O32" s="197">
        <v>20.106</v>
      </c>
      <c r="P32" s="197">
        <f t="shared" si="22"/>
        <v>86.78299999999999</v>
      </c>
      <c r="Q32" s="196">
        <f t="shared" si="23"/>
        <v>-0.057338418814744774</v>
      </c>
    </row>
    <row r="33" spans="1:17" s="188" customFormat="1" ht="18" customHeight="1">
      <c r="A33" s="202" t="s">
        <v>230</v>
      </c>
      <c r="B33" s="201">
        <v>25.289</v>
      </c>
      <c r="C33" s="197">
        <v>8.53</v>
      </c>
      <c r="D33" s="197">
        <f t="shared" si="16"/>
        <v>33.819</v>
      </c>
      <c r="E33" s="200">
        <f t="shared" si="17"/>
        <v>0.0030678043822277975</v>
      </c>
      <c r="F33" s="198">
        <v>14.613</v>
      </c>
      <c r="G33" s="197"/>
      <c r="H33" s="197">
        <f t="shared" si="18"/>
        <v>14.613</v>
      </c>
      <c r="I33" s="199">
        <f t="shared" si="19"/>
        <v>1.314309176760419</v>
      </c>
      <c r="J33" s="198">
        <v>54.815999999999995</v>
      </c>
      <c r="K33" s="197">
        <v>10.656</v>
      </c>
      <c r="L33" s="197">
        <f t="shared" si="20"/>
        <v>65.472</v>
      </c>
      <c r="M33" s="199">
        <f t="shared" si="21"/>
        <v>0.0030777010937938724</v>
      </c>
      <c r="N33" s="198">
        <v>26.521</v>
      </c>
      <c r="O33" s="197">
        <v>1.138</v>
      </c>
      <c r="P33" s="197">
        <f t="shared" si="22"/>
        <v>27.659</v>
      </c>
      <c r="Q33" s="196">
        <f t="shared" si="23"/>
        <v>1.3671137785169383</v>
      </c>
    </row>
    <row r="34" spans="1:17" s="188" customFormat="1" ht="18" customHeight="1">
      <c r="A34" s="202" t="s">
        <v>234</v>
      </c>
      <c r="B34" s="201">
        <v>31.871999999999996</v>
      </c>
      <c r="C34" s="197">
        <v>0.060000000000000005</v>
      </c>
      <c r="D34" s="197">
        <f t="shared" si="16"/>
        <v>31.931999999999995</v>
      </c>
      <c r="E34" s="200">
        <f t="shared" si="17"/>
        <v>0.0028966299870870813</v>
      </c>
      <c r="F34" s="198">
        <v>25.354</v>
      </c>
      <c r="G34" s="197">
        <v>0.512</v>
      </c>
      <c r="H34" s="197">
        <f t="shared" si="18"/>
        <v>25.866</v>
      </c>
      <c r="I34" s="199">
        <f t="shared" si="19"/>
        <v>0.23451635351426559</v>
      </c>
      <c r="J34" s="198">
        <v>58.50000000000001</v>
      </c>
      <c r="K34" s="197">
        <v>1.481</v>
      </c>
      <c r="L34" s="197">
        <f t="shared" si="20"/>
        <v>59.98100000000001</v>
      </c>
      <c r="M34" s="199">
        <f t="shared" si="21"/>
        <v>0.002819580726216555</v>
      </c>
      <c r="N34" s="198">
        <v>53.037</v>
      </c>
      <c r="O34" s="197">
        <v>0.9010000000000001</v>
      </c>
      <c r="P34" s="197">
        <f t="shared" si="22"/>
        <v>53.938</v>
      </c>
      <c r="Q34" s="196">
        <f t="shared" si="23"/>
        <v>0.11203604138084478</v>
      </c>
    </row>
    <row r="35" spans="1:17" s="188" customFormat="1" ht="18" customHeight="1">
      <c r="A35" s="202" t="s">
        <v>253</v>
      </c>
      <c r="B35" s="201">
        <v>31.52</v>
      </c>
      <c r="C35" s="197">
        <v>0</v>
      </c>
      <c r="D35" s="197">
        <f t="shared" si="16"/>
        <v>31.52</v>
      </c>
      <c r="E35" s="200">
        <f t="shared" si="17"/>
        <v>0.002859256457252437</v>
      </c>
      <c r="F35" s="198">
        <v>39.375</v>
      </c>
      <c r="G35" s="197"/>
      <c r="H35" s="197">
        <f t="shared" si="18"/>
        <v>39.375</v>
      </c>
      <c r="I35" s="199">
        <f t="shared" si="19"/>
        <v>-0.1994920634920635</v>
      </c>
      <c r="J35" s="198">
        <v>67.993</v>
      </c>
      <c r="K35" s="197"/>
      <c r="L35" s="197">
        <f t="shared" si="20"/>
        <v>67.993</v>
      </c>
      <c r="M35" s="199">
        <f t="shared" si="21"/>
        <v>0.00319620800449546</v>
      </c>
      <c r="N35" s="198">
        <v>78.569</v>
      </c>
      <c r="O35" s="197"/>
      <c r="P35" s="197">
        <f t="shared" si="22"/>
        <v>78.569</v>
      </c>
      <c r="Q35" s="196">
        <f t="shared" si="23"/>
        <v>-0.13460779696826997</v>
      </c>
    </row>
    <row r="36" spans="1:17" s="188" customFormat="1" ht="18" customHeight="1">
      <c r="A36" s="202" t="s">
        <v>255</v>
      </c>
      <c r="B36" s="201">
        <v>0</v>
      </c>
      <c r="C36" s="197">
        <v>31.446</v>
      </c>
      <c r="D36" s="197">
        <f t="shared" si="16"/>
        <v>31.446</v>
      </c>
      <c r="E36" s="200">
        <f t="shared" si="17"/>
        <v>0.00285254373587437</v>
      </c>
      <c r="F36" s="198"/>
      <c r="G36" s="197">
        <v>31.878</v>
      </c>
      <c r="H36" s="197">
        <f t="shared" si="18"/>
        <v>31.878</v>
      </c>
      <c r="I36" s="199">
        <f t="shared" si="19"/>
        <v>-0.013551665725578754</v>
      </c>
      <c r="J36" s="198"/>
      <c r="K36" s="197">
        <v>72.101</v>
      </c>
      <c r="L36" s="197">
        <f t="shared" si="20"/>
        <v>72.101</v>
      </c>
      <c r="M36" s="199">
        <f t="shared" si="21"/>
        <v>0.0033893164492245845</v>
      </c>
      <c r="N36" s="198"/>
      <c r="O36" s="197">
        <v>74.422</v>
      </c>
      <c r="P36" s="197">
        <f t="shared" si="22"/>
        <v>74.422</v>
      </c>
      <c r="Q36" s="196">
        <f t="shared" si="23"/>
        <v>-0.031187014592459206</v>
      </c>
    </row>
    <row r="37" spans="1:17" s="188" customFormat="1" ht="18" customHeight="1">
      <c r="A37" s="202" t="s">
        <v>247</v>
      </c>
      <c r="B37" s="201">
        <v>23.128</v>
      </c>
      <c r="C37" s="197">
        <v>0.825</v>
      </c>
      <c r="D37" s="197">
        <f t="shared" si="16"/>
        <v>23.953</v>
      </c>
      <c r="E37" s="200">
        <f t="shared" si="17"/>
        <v>0.002172835340119531</v>
      </c>
      <c r="F37" s="198">
        <v>18.387</v>
      </c>
      <c r="G37" s="197">
        <v>27.073</v>
      </c>
      <c r="H37" s="197">
        <f t="shared" si="18"/>
        <v>45.46</v>
      </c>
      <c r="I37" s="199">
        <f t="shared" si="19"/>
        <v>-0.47309722833260015</v>
      </c>
      <c r="J37" s="198">
        <v>42.51700000000001</v>
      </c>
      <c r="K37" s="197">
        <v>1.6580000000000001</v>
      </c>
      <c r="L37" s="197">
        <f t="shared" si="20"/>
        <v>44.17500000000001</v>
      </c>
      <c r="M37" s="199">
        <f t="shared" si="21"/>
        <v>0.0020765738914092185</v>
      </c>
      <c r="N37" s="198">
        <v>41.888999999999996</v>
      </c>
      <c r="O37" s="197">
        <v>43.23700000000001</v>
      </c>
      <c r="P37" s="197">
        <f t="shared" si="22"/>
        <v>85.126</v>
      </c>
      <c r="Q37" s="196">
        <f t="shared" si="23"/>
        <v>-0.4810633648943917</v>
      </c>
    </row>
    <row r="38" spans="1:17" s="188" customFormat="1" ht="18" customHeight="1">
      <c r="A38" s="202" t="s">
        <v>245</v>
      </c>
      <c r="B38" s="201">
        <v>23.566000000000003</v>
      </c>
      <c r="C38" s="197">
        <v>0.1</v>
      </c>
      <c r="D38" s="197">
        <f t="shared" si="16"/>
        <v>23.666000000000004</v>
      </c>
      <c r="E38" s="200">
        <f t="shared" si="17"/>
        <v>0.002146800866666757</v>
      </c>
      <c r="F38" s="198">
        <v>38.636</v>
      </c>
      <c r="G38" s="197"/>
      <c r="H38" s="197">
        <f t="shared" si="18"/>
        <v>38.636</v>
      </c>
      <c r="I38" s="199">
        <f t="shared" si="19"/>
        <v>-0.3874624702350139</v>
      </c>
      <c r="J38" s="198">
        <v>33.718</v>
      </c>
      <c r="K38" s="197">
        <v>0.1</v>
      </c>
      <c r="L38" s="197">
        <f t="shared" si="20"/>
        <v>33.818000000000005</v>
      </c>
      <c r="M38" s="199">
        <f t="shared" si="21"/>
        <v>0.0015897130924658052</v>
      </c>
      <c r="N38" s="198">
        <v>39.081</v>
      </c>
      <c r="O38" s="197"/>
      <c r="P38" s="197">
        <f t="shared" si="22"/>
        <v>39.081</v>
      </c>
      <c r="Q38" s="196">
        <f t="shared" si="23"/>
        <v>-0.1346690207517719</v>
      </c>
    </row>
    <row r="39" spans="1:17" s="188" customFormat="1" ht="18" customHeight="1">
      <c r="A39" s="202" t="s">
        <v>229</v>
      </c>
      <c r="B39" s="201">
        <v>23.61</v>
      </c>
      <c r="C39" s="197">
        <v>0</v>
      </c>
      <c r="D39" s="197">
        <f t="shared" si="16"/>
        <v>23.61</v>
      </c>
      <c r="E39" s="200">
        <f t="shared" si="17"/>
        <v>0.002141720969407679</v>
      </c>
      <c r="F39" s="198">
        <v>26.371</v>
      </c>
      <c r="G39" s="197"/>
      <c r="H39" s="197">
        <f t="shared" si="18"/>
        <v>26.371</v>
      </c>
      <c r="I39" s="199">
        <f t="shared" si="19"/>
        <v>-0.10469834287664481</v>
      </c>
      <c r="J39" s="198">
        <v>43.704</v>
      </c>
      <c r="K39" s="197"/>
      <c r="L39" s="197">
        <f t="shared" si="20"/>
        <v>43.704</v>
      </c>
      <c r="M39" s="199">
        <f t="shared" si="21"/>
        <v>0.0020544331714804406</v>
      </c>
      <c r="N39" s="198">
        <v>32.15</v>
      </c>
      <c r="O39" s="197">
        <v>0.211</v>
      </c>
      <c r="P39" s="197">
        <f t="shared" si="22"/>
        <v>32.361</v>
      </c>
      <c r="Q39" s="196">
        <f t="shared" si="23"/>
        <v>0.3505145082043202</v>
      </c>
    </row>
    <row r="40" spans="1:17" s="188" customFormat="1" ht="18" customHeight="1">
      <c r="A40" s="202" t="s">
        <v>235</v>
      </c>
      <c r="B40" s="201">
        <v>21.974</v>
      </c>
      <c r="C40" s="197">
        <v>0</v>
      </c>
      <c r="D40" s="197">
        <f t="shared" si="16"/>
        <v>21.974</v>
      </c>
      <c r="E40" s="200">
        <f t="shared" si="17"/>
        <v>0.001993315399481759</v>
      </c>
      <c r="F40" s="198">
        <v>18.101</v>
      </c>
      <c r="G40" s="197">
        <v>3.1</v>
      </c>
      <c r="H40" s="197">
        <f t="shared" si="18"/>
        <v>21.201</v>
      </c>
      <c r="I40" s="199">
        <f t="shared" si="19"/>
        <v>0.03646054431394741</v>
      </c>
      <c r="J40" s="198">
        <v>48.637</v>
      </c>
      <c r="K40" s="197">
        <v>0.069</v>
      </c>
      <c r="L40" s="197">
        <f t="shared" si="20"/>
        <v>48.706</v>
      </c>
      <c r="M40" s="199">
        <f t="shared" si="21"/>
        <v>0.002289566676966098</v>
      </c>
      <c r="N40" s="198">
        <v>32.248</v>
      </c>
      <c r="O40" s="197">
        <v>3.595</v>
      </c>
      <c r="P40" s="197">
        <f t="shared" si="22"/>
        <v>35.842999999999996</v>
      </c>
      <c r="Q40" s="196">
        <f t="shared" si="23"/>
        <v>0.35887063024858423</v>
      </c>
    </row>
    <row r="41" spans="1:17" s="188" customFormat="1" ht="18" customHeight="1">
      <c r="A41" s="202" t="s">
        <v>260</v>
      </c>
      <c r="B41" s="201">
        <v>0</v>
      </c>
      <c r="C41" s="197">
        <v>21.886</v>
      </c>
      <c r="D41" s="197">
        <f t="shared" si="16"/>
        <v>21.886</v>
      </c>
      <c r="E41" s="200">
        <f t="shared" si="17"/>
        <v>0.0019853327037889223</v>
      </c>
      <c r="F41" s="198">
        <v>0.81</v>
      </c>
      <c r="G41" s="197">
        <v>18.595999999999997</v>
      </c>
      <c r="H41" s="197">
        <f t="shared" si="18"/>
        <v>19.405999999999995</v>
      </c>
      <c r="I41" s="199">
        <f t="shared" si="19"/>
        <v>0.12779552715654985</v>
      </c>
      <c r="J41" s="198">
        <v>0.052</v>
      </c>
      <c r="K41" s="197">
        <v>46.101</v>
      </c>
      <c r="L41" s="197">
        <f t="shared" si="20"/>
        <v>46.153</v>
      </c>
      <c r="M41" s="199">
        <f t="shared" si="21"/>
        <v>0.0021695555135304956</v>
      </c>
      <c r="N41" s="198">
        <v>0.8250000000000001</v>
      </c>
      <c r="O41" s="197">
        <v>38.56099999999999</v>
      </c>
      <c r="P41" s="197">
        <f t="shared" si="22"/>
        <v>39.385999999999996</v>
      </c>
      <c r="Q41" s="196">
        <f t="shared" si="23"/>
        <v>0.17181231909815686</v>
      </c>
    </row>
    <row r="42" spans="1:17" s="188" customFormat="1" ht="18" customHeight="1">
      <c r="A42" s="202" t="s">
        <v>261</v>
      </c>
      <c r="B42" s="201">
        <v>0.058</v>
      </c>
      <c r="C42" s="197">
        <v>18.006</v>
      </c>
      <c r="D42" s="197">
        <f t="shared" si="16"/>
        <v>18.064</v>
      </c>
      <c r="E42" s="200">
        <f t="shared" si="17"/>
        <v>0.0016386297158568536</v>
      </c>
      <c r="F42" s="198"/>
      <c r="G42" s="197">
        <v>6.360999999999999</v>
      </c>
      <c r="H42" s="197">
        <f t="shared" si="18"/>
        <v>6.360999999999999</v>
      </c>
      <c r="I42" s="199">
        <f t="shared" si="19"/>
        <v>1.839805062097155</v>
      </c>
      <c r="J42" s="198">
        <v>0.147</v>
      </c>
      <c r="K42" s="197">
        <v>30.908</v>
      </c>
      <c r="L42" s="197">
        <f t="shared" si="20"/>
        <v>31.055</v>
      </c>
      <c r="M42" s="199">
        <f t="shared" si="21"/>
        <v>0.0014598302704632317</v>
      </c>
      <c r="N42" s="198">
        <v>0.001</v>
      </c>
      <c r="O42" s="197">
        <v>13.898</v>
      </c>
      <c r="P42" s="197">
        <f t="shared" si="22"/>
        <v>13.899</v>
      </c>
      <c r="Q42" s="196">
        <f t="shared" si="23"/>
        <v>1.2343334052809554</v>
      </c>
    </row>
    <row r="43" spans="1:17" s="188" customFormat="1" ht="18" customHeight="1" thickBot="1">
      <c r="A43" s="195" t="s">
        <v>258</v>
      </c>
      <c r="B43" s="194">
        <v>1308.2679999999996</v>
      </c>
      <c r="C43" s="190">
        <v>829.6339999999996</v>
      </c>
      <c r="D43" s="190">
        <f t="shared" si="16"/>
        <v>2137.901999999999</v>
      </c>
      <c r="E43" s="193">
        <f t="shared" si="17"/>
        <v>0.19393433053530765</v>
      </c>
      <c r="F43" s="191">
        <v>1289.369</v>
      </c>
      <c r="G43" s="190">
        <v>582.7520000000002</v>
      </c>
      <c r="H43" s="190">
        <f t="shared" si="18"/>
        <v>1872.121</v>
      </c>
      <c r="I43" s="192">
        <f t="shared" si="19"/>
        <v>0.14196785357356667</v>
      </c>
      <c r="J43" s="191">
        <v>2529.213999999998</v>
      </c>
      <c r="K43" s="190">
        <v>1584.2719999999968</v>
      </c>
      <c r="L43" s="190">
        <f t="shared" si="20"/>
        <v>4113.485999999995</v>
      </c>
      <c r="M43" s="192">
        <f t="shared" si="21"/>
        <v>0.19336633005721174</v>
      </c>
      <c r="N43" s="191">
        <v>2703.0179999999946</v>
      </c>
      <c r="O43" s="190">
        <v>1109.2469999999973</v>
      </c>
      <c r="P43" s="190">
        <f t="shared" si="22"/>
        <v>3812.264999999992</v>
      </c>
      <c r="Q43" s="189">
        <f t="shared" si="23"/>
        <v>0.07901365723526665</v>
      </c>
    </row>
    <row r="44" ht="15" thickTop="1">
      <c r="A44" s="122" t="s">
        <v>147</v>
      </c>
    </row>
    <row r="45" ht="13.5" customHeight="1">
      <c r="A45" s="122" t="s">
        <v>53</v>
      </c>
    </row>
  </sheetData>
  <sheetProtection/>
  <mergeCells count="14">
    <mergeCell ref="N1:Q1"/>
    <mergeCell ref="B5:I5"/>
    <mergeCell ref="J5:Q5"/>
    <mergeCell ref="A3:Q3"/>
    <mergeCell ref="N6:P6"/>
    <mergeCell ref="Q6:Q7"/>
    <mergeCell ref="B6:D6"/>
    <mergeCell ref="E6:E7"/>
    <mergeCell ref="F6:H6"/>
    <mergeCell ref="I6:I7"/>
    <mergeCell ref="J6:L6"/>
    <mergeCell ref="M6:M7"/>
    <mergeCell ref="A5:A7"/>
    <mergeCell ref="A4:Q4"/>
  </mergeCells>
  <conditionalFormatting sqref="Q44:Q65536 I44:I65536 I3 Q3">
    <cfRule type="cellIs" priority="3" dxfId="90" operator="lessThan" stopIfTrue="1">
      <formula>0</formula>
    </cfRule>
  </conditionalFormatting>
  <conditionalFormatting sqref="I8:I43 Q8:Q43">
    <cfRule type="cellIs" priority="4" dxfId="90" operator="lessThan">
      <formula>0</formula>
    </cfRule>
    <cfRule type="cellIs" priority="5" dxfId="92" operator="greaterThanOrEqual">
      <formula>0</formula>
    </cfRule>
  </conditionalFormatting>
  <conditionalFormatting sqref="I5 Q5">
    <cfRule type="cellIs" priority="1" dxfId="90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78"/>
  <sheetViews>
    <sheetView showGridLines="0" zoomScale="80" zoomScaleNormal="80" zoomScalePageLayoutView="0" workbookViewId="0" topLeftCell="A1">
      <selection activeCell="N10" sqref="N10:Q10"/>
    </sheetView>
  </sheetViews>
  <sheetFormatPr defaultColWidth="8.00390625" defaultRowHeight="15"/>
  <cols>
    <col min="1" max="1" width="20.28125" style="129" customWidth="1"/>
    <col min="2" max="2" width="9.00390625" style="129" customWidth="1"/>
    <col min="3" max="3" width="9.7109375" style="129" bestFit="1" customWidth="1"/>
    <col min="4" max="4" width="8.00390625" style="129" bestFit="1" customWidth="1"/>
    <col min="5" max="5" width="9.7109375" style="129" bestFit="1" customWidth="1"/>
    <col min="6" max="6" width="9.421875" style="129" customWidth="1"/>
    <col min="7" max="7" width="9.421875" style="129" bestFit="1" customWidth="1"/>
    <col min="8" max="8" width="9.28125" style="129" bestFit="1" customWidth="1"/>
    <col min="9" max="9" width="9.7109375" style="129" bestFit="1" customWidth="1"/>
    <col min="10" max="10" width="8.57421875" style="129" customWidth="1"/>
    <col min="11" max="11" width="9.7109375" style="129" bestFit="1" customWidth="1"/>
    <col min="12" max="12" width="9.28125" style="129" bestFit="1" customWidth="1"/>
    <col min="13" max="13" width="10.28125" style="129" bestFit="1" customWidth="1"/>
    <col min="14" max="15" width="11.140625" style="129" bestFit="1" customWidth="1"/>
    <col min="16" max="16" width="8.57421875" style="129" customWidth="1"/>
    <col min="17" max="17" width="10.28125" style="129" customWidth="1"/>
    <col min="18" max="18" width="11.140625" style="129" bestFit="1" customWidth="1"/>
    <col min="19" max="19" width="9.421875" style="129" bestFit="1" customWidth="1"/>
    <col min="20" max="21" width="11.140625" style="129" bestFit="1" customWidth="1"/>
    <col min="22" max="22" width="8.28125" style="129" customWidth="1"/>
    <col min="23" max="23" width="10.28125" style="129" customWidth="1"/>
    <col min="24" max="24" width="11.140625" style="129" bestFit="1" customWidth="1"/>
    <col min="25" max="25" width="9.28125" style="129" bestFit="1" customWidth="1"/>
    <col min="26" max="16384" width="8.00390625" style="129" customWidth="1"/>
  </cols>
  <sheetData>
    <row r="1" spans="24:25" ht="18.75" thickBot="1">
      <c r="X1" s="550" t="s">
        <v>28</v>
      </c>
      <c r="Y1" s="551"/>
    </row>
    <row r="2" ht="5.25" customHeight="1" thickBot="1"/>
    <row r="3" spans="1:25" ht="24.75" customHeight="1" thickTop="1">
      <c r="A3" s="606" t="s">
        <v>63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7"/>
      <c r="T3" s="607"/>
      <c r="U3" s="607"/>
      <c r="V3" s="607"/>
      <c r="W3" s="607"/>
      <c r="X3" s="607"/>
      <c r="Y3" s="608"/>
    </row>
    <row r="4" spans="1:25" ht="16.5" customHeight="1" thickBot="1">
      <c r="A4" s="617" t="s">
        <v>45</v>
      </c>
      <c r="B4" s="618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18"/>
      <c r="U4" s="618"/>
      <c r="V4" s="618"/>
      <c r="W4" s="618"/>
      <c r="X4" s="618"/>
      <c r="Y4" s="619"/>
    </row>
    <row r="5" spans="1:25" s="272" customFormat="1" ht="15.75" customHeight="1" thickBot="1" thickTop="1">
      <c r="A5" s="555" t="s">
        <v>62</v>
      </c>
      <c r="B5" s="623" t="s">
        <v>36</v>
      </c>
      <c r="C5" s="624"/>
      <c r="D5" s="624"/>
      <c r="E5" s="624"/>
      <c r="F5" s="624"/>
      <c r="G5" s="624"/>
      <c r="H5" s="624"/>
      <c r="I5" s="624"/>
      <c r="J5" s="625"/>
      <c r="K5" s="625"/>
      <c r="L5" s="625"/>
      <c r="M5" s="626"/>
      <c r="N5" s="623" t="s">
        <v>35</v>
      </c>
      <c r="O5" s="624"/>
      <c r="P5" s="624"/>
      <c r="Q5" s="624"/>
      <c r="R5" s="624"/>
      <c r="S5" s="624"/>
      <c r="T5" s="624"/>
      <c r="U5" s="624"/>
      <c r="V5" s="624"/>
      <c r="W5" s="624"/>
      <c r="X5" s="624"/>
      <c r="Y5" s="627"/>
    </row>
    <row r="6" spans="1:25" s="169" customFormat="1" ht="26.25" customHeight="1">
      <c r="A6" s="556"/>
      <c r="B6" s="612" t="s">
        <v>154</v>
      </c>
      <c r="C6" s="613"/>
      <c r="D6" s="613"/>
      <c r="E6" s="613"/>
      <c r="F6" s="613"/>
      <c r="G6" s="609" t="s">
        <v>34</v>
      </c>
      <c r="H6" s="612" t="s">
        <v>155</v>
      </c>
      <c r="I6" s="613"/>
      <c r="J6" s="613"/>
      <c r="K6" s="613"/>
      <c r="L6" s="613"/>
      <c r="M6" s="620" t="s">
        <v>33</v>
      </c>
      <c r="N6" s="612" t="s">
        <v>156</v>
      </c>
      <c r="O6" s="613"/>
      <c r="P6" s="613"/>
      <c r="Q6" s="613"/>
      <c r="R6" s="613"/>
      <c r="S6" s="609" t="s">
        <v>34</v>
      </c>
      <c r="T6" s="612" t="s">
        <v>157</v>
      </c>
      <c r="U6" s="613"/>
      <c r="V6" s="613"/>
      <c r="W6" s="613"/>
      <c r="X6" s="613"/>
      <c r="Y6" s="614" t="s">
        <v>33</v>
      </c>
    </row>
    <row r="7" spans="1:25" s="169" customFormat="1" ht="26.25" customHeight="1">
      <c r="A7" s="557"/>
      <c r="B7" s="601" t="s">
        <v>22</v>
      </c>
      <c r="C7" s="602"/>
      <c r="D7" s="603" t="s">
        <v>21</v>
      </c>
      <c r="E7" s="602"/>
      <c r="F7" s="604" t="s">
        <v>17</v>
      </c>
      <c r="G7" s="610"/>
      <c r="H7" s="601" t="s">
        <v>22</v>
      </c>
      <c r="I7" s="602"/>
      <c r="J7" s="603" t="s">
        <v>21</v>
      </c>
      <c r="K7" s="602"/>
      <c r="L7" s="604" t="s">
        <v>17</v>
      </c>
      <c r="M7" s="621"/>
      <c r="N7" s="601" t="s">
        <v>22</v>
      </c>
      <c r="O7" s="602"/>
      <c r="P7" s="603" t="s">
        <v>21</v>
      </c>
      <c r="Q7" s="602"/>
      <c r="R7" s="604" t="s">
        <v>17</v>
      </c>
      <c r="S7" s="610"/>
      <c r="T7" s="601" t="s">
        <v>22</v>
      </c>
      <c r="U7" s="602"/>
      <c r="V7" s="603" t="s">
        <v>21</v>
      </c>
      <c r="W7" s="602"/>
      <c r="X7" s="604" t="s">
        <v>17</v>
      </c>
      <c r="Y7" s="615"/>
    </row>
    <row r="8" spans="1:25" s="268" customFormat="1" ht="21" customHeight="1" thickBot="1">
      <c r="A8" s="558"/>
      <c r="B8" s="271" t="s">
        <v>19</v>
      </c>
      <c r="C8" s="269" t="s">
        <v>18</v>
      </c>
      <c r="D8" s="270" t="s">
        <v>19</v>
      </c>
      <c r="E8" s="269" t="s">
        <v>18</v>
      </c>
      <c r="F8" s="605"/>
      <c r="G8" s="611"/>
      <c r="H8" s="271" t="s">
        <v>19</v>
      </c>
      <c r="I8" s="269" t="s">
        <v>18</v>
      </c>
      <c r="J8" s="270" t="s">
        <v>19</v>
      </c>
      <c r="K8" s="269" t="s">
        <v>18</v>
      </c>
      <c r="L8" s="605"/>
      <c r="M8" s="622"/>
      <c r="N8" s="271" t="s">
        <v>19</v>
      </c>
      <c r="O8" s="269" t="s">
        <v>18</v>
      </c>
      <c r="P8" s="270" t="s">
        <v>19</v>
      </c>
      <c r="Q8" s="269" t="s">
        <v>18</v>
      </c>
      <c r="R8" s="605"/>
      <c r="S8" s="611"/>
      <c r="T8" s="271" t="s">
        <v>19</v>
      </c>
      <c r="U8" s="269" t="s">
        <v>18</v>
      </c>
      <c r="V8" s="270" t="s">
        <v>19</v>
      </c>
      <c r="W8" s="269" t="s">
        <v>18</v>
      </c>
      <c r="X8" s="605"/>
      <c r="Y8" s="616"/>
    </row>
    <row r="9" spans="1:25" s="260" customFormat="1" ht="18" customHeight="1" thickBot="1" thickTop="1">
      <c r="A9" s="267" t="s">
        <v>24</v>
      </c>
      <c r="B9" s="264">
        <f>B10+B27+B45+B57+B69+B76</f>
        <v>269769</v>
      </c>
      <c r="C9" s="263">
        <f>C10+C27+C45+C57+C69+C76</f>
        <v>250481</v>
      </c>
      <c r="D9" s="262">
        <f>D10+D27+D45+D57+D69+D76</f>
        <v>3492</v>
      </c>
      <c r="E9" s="263">
        <f>E10+E27+E45+E57+E69+E76</f>
        <v>3118</v>
      </c>
      <c r="F9" s="262">
        <f aca="true" t="shared" si="0" ref="F9:F40">SUM(B9:E9)</f>
        <v>526860</v>
      </c>
      <c r="G9" s="265">
        <f aca="true" t="shared" si="1" ref="G9:G40">F9/$F$9</f>
        <v>1</v>
      </c>
      <c r="H9" s="264">
        <f>H10+H27+H45+H57+H69+H76</f>
        <v>235961</v>
      </c>
      <c r="I9" s="263">
        <f>I10+I27+I45+I57+I69+I76</f>
        <v>218865</v>
      </c>
      <c r="J9" s="262">
        <f>J10+J27+J45+J57+J69+J76</f>
        <v>2692</v>
      </c>
      <c r="K9" s="263">
        <f>K10+K27+K45+K57+K69+K76</f>
        <v>2603</v>
      </c>
      <c r="L9" s="262">
        <f aca="true" t="shared" si="2" ref="L9:L40">SUM(H9:K9)</f>
        <v>460121</v>
      </c>
      <c r="M9" s="266">
        <f aca="true" t="shared" si="3" ref="M9:M40">IF(ISERROR(F9/L9-1),"         /0",(F9/L9-1))</f>
        <v>0.1450466290388832</v>
      </c>
      <c r="N9" s="264">
        <f>N10+N27+N45+N57+N69+N76</f>
        <v>619730</v>
      </c>
      <c r="O9" s="263">
        <f>O10+O27+O45+O57+O69+O76</f>
        <v>577761</v>
      </c>
      <c r="P9" s="262">
        <f>P10+P27+P45+P57+P69+P76</f>
        <v>6236</v>
      </c>
      <c r="Q9" s="263">
        <f>Q10+Q27+Q45+Q57+Q69+Q76</f>
        <v>5592</v>
      </c>
      <c r="R9" s="262">
        <f aca="true" t="shared" si="4" ref="R9:R40">SUM(N9:Q9)</f>
        <v>1209319</v>
      </c>
      <c r="S9" s="265">
        <f aca="true" t="shared" si="5" ref="S9:S40">R9/$R$9</f>
        <v>1</v>
      </c>
      <c r="T9" s="264">
        <f>T10+T27+T45+T57+T69+T76</f>
        <v>573282</v>
      </c>
      <c r="U9" s="263">
        <f>U10+U27+U45+U57+U69+U76</f>
        <v>522457</v>
      </c>
      <c r="V9" s="262">
        <f>V10+V27+V45+V57+V69+V76</f>
        <v>6996</v>
      </c>
      <c r="W9" s="263">
        <f>W10+W27+W45+W57+W69+W76</f>
        <v>7215</v>
      </c>
      <c r="X9" s="262">
        <f aca="true" t="shared" si="6" ref="X9:X40">SUM(T9:W9)</f>
        <v>1109950</v>
      </c>
      <c r="Y9" s="261">
        <f aca="true" t="shared" si="7" ref="Y9:Y40">IF(ISERROR(R9/X9-1),"         /0",(R9/X9-1))</f>
        <v>0.08952565430875259</v>
      </c>
    </row>
    <row r="10" spans="1:25" s="237" customFormat="1" ht="18.75" customHeight="1">
      <c r="A10" s="244" t="s">
        <v>61</v>
      </c>
      <c r="B10" s="241">
        <f>SUM(B11:B26)</f>
        <v>74664</v>
      </c>
      <c r="C10" s="240">
        <f>SUM(C11:C26)</f>
        <v>76480</v>
      </c>
      <c r="D10" s="239">
        <f>SUM(D11:D26)</f>
        <v>139</v>
      </c>
      <c r="E10" s="240">
        <f>SUM(E11:E26)</f>
        <v>125</v>
      </c>
      <c r="F10" s="239">
        <f t="shared" si="0"/>
        <v>151408</v>
      </c>
      <c r="G10" s="242">
        <f t="shared" si="1"/>
        <v>0.2873780510951676</v>
      </c>
      <c r="H10" s="241">
        <f>SUM(H11:H26)</f>
        <v>69040</v>
      </c>
      <c r="I10" s="240">
        <f>SUM(I11:I26)</f>
        <v>71451</v>
      </c>
      <c r="J10" s="239">
        <f>SUM(J11:J26)</f>
        <v>0</v>
      </c>
      <c r="K10" s="240">
        <f>SUM(K11:K26)</f>
        <v>0</v>
      </c>
      <c r="L10" s="239">
        <f t="shared" si="2"/>
        <v>140491</v>
      </c>
      <c r="M10" s="243">
        <f t="shared" si="3"/>
        <v>0.07770604522709634</v>
      </c>
      <c r="N10" s="241">
        <f>SUM(N11:N26)</f>
        <v>179762</v>
      </c>
      <c r="O10" s="240">
        <f>SUM(O11:O26)</f>
        <v>179479</v>
      </c>
      <c r="P10" s="239">
        <f>SUM(P11:P26)</f>
        <v>819</v>
      </c>
      <c r="Q10" s="240">
        <f>SUM(Q11:Q26)</f>
        <v>588</v>
      </c>
      <c r="R10" s="239">
        <f t="shared" si="4"/>
        <v>360648</v>
      </c>
      <c r="S10" s="242">
        <f t="shared" si="5"/>
        <v>0.2982240417954237</v>
      </c>
      <c r="T10" s="241">
        <f>SUM(T11:T26)</f>
        <v>186066</v>
      </c>
      <c r="U10" s="240">
        <f>SUM(U11:U26)</f>
        <v>179247</v>
      </c>
      <c r="V10" s="239">
        <f>SUM(V11:V26)</f>
        <v>606</v>
      </c>
      <c r="W10" s="240">
        <f>SUM(W11:W26)</f>
        <v>550</v>
      </c>
      <c r="X10" s="239">
        <f t="shared" si="6"/>
        <v>366469</v>
      </c>
      <c r="Y10" s="238">
        <f t="shared" si="7"/>
        <v>-0.01588401747487511</v>
      </c>
    </row>
    <row r="11" spans="1:25" ht="18.75" customHeight="1">
      <c r="A11" s="236" t="s">
        <v>262</v>
      </c>
      <c r="B11" s="234">
        <v>17720</v>
      </c>
      <c r="C11" s="231">
        <v>19094</v>
      </c>
      <c r="D11" s="230">
        <v>0</v>
      </c>
      <c r="E11" s="231">
        <v>0</v>
      </c>
      <c r="F11" s="230">
        <f t="shared" si="0"/>
        <v>36814</v>
      </c>
      <c r="G11" s="233">
        <f t="shared" si="1"/>
        <v>0.06987434992218046</v>
      </c>
      <c r="H11" s="234">
        <v>13364</v>
      </c>
      <c r="I11" s="231">
        <v>14119</v>
      </c>
      <c r="J11" s="230">
        <v>0</v>
      </c>
      <c r="K11" s="231">
        <v>0</v>
      </c>
      <c r="L11" s="230">
        <f t="shared" si="2"/>
        <v>27483</v>
      </c>
      <c r="M11" s="235">
        <f t="shared" si="3"/>
        <v>0.33951897536659015</v>
      </c>
      <c r="N11" s="234">
        <v>40903</v>
      </c>
      <c r="O11" s="231">
        <v>43773</v>
      </c>
      <c r="P11" s="230">
        <v>363</v>
      </c>
      <c r="Q11" s="231">
        <v>242</v>
      </c>
      <c r="R11" s="230">
        <f t="shared" si="4"/>
        <v>85281</v>
      </c>
      <c r="S11" s="233">
        <f t="shared" si="5"/>
        <v>0.07051985456277458</v>
      </c>
      <c r="T11" s="234">
        <v>31198</v>
      </c>
      <c r="U11" s="231">
        <v>34037</v>
      </c>
      <c r="V11" s="230">
        <v>205</v>
      </c>
      <c r="W11" s="231">
        <v>237</v>
      </c>
      <c r="X11" s="230">
        <f t="shared" si="6"/>
        <v>65677</v>
      </c>
      <c r="Y11" s="229">
        <f t="shared" si="7"/>
        <v>0.29849110038521864</v>
      </c>
    </row>
    <row r="12" spans="1:25" ht="18.75" customHeight="1">
      <c r="A12" s="236" t="s">
        <v>263</v>
      </c>
      <c r="B12" s="234">
        <v>5928</v>
      </c>
      <c r="C12" s="231">
        <v>6025</v>
      </c>
      <c r="D12" s="230">
        <v>0</v>
      </c>
      <c r="E12" s="231">
        <v>0</v>
      </c>
      <c r="F12" s="230">
        <f t="shared" si="0"/>
        <v>11953</v>
      </c>
      <c r="G12" s="233">
        <f t="shared" si="1"/>
        <v>0.02268724139240026</v>
      </c>
      <c r="H12" s="234">
        <v>6053</v>
      </c>
      <c r="I12" s="231">
        <v>6250</v>
      </c>
      <c r="J12" s="230">
        <v>0</v>
      </c>
      <c r="K12" s="231">
        <v>0</v>
      </c>
      <c r="L12" s="230">
        <f t="shared" si="2"/>
        <v>12303</v>
      </c>
      <c r="M12" s="235">
        <f t="shared" si="3"/>
        <v>-0.0284483459318865</v>
      </c>
      <c r="N12" s="234">
        <v>14231</v>
      </c>
      <c r="O12" s="231">
        <v>13996</v>
      </c>
      <c r="P12" s="230">
        <v>106</v>
      </c>
      <c r="Q12" s="231">
        <v>46</v>
      </c>
      <c r="R12" s="230">
        <f t="shared" si="4"/>
        <v>28379</v>
      </c>
      <c r="S12" s="233">
        <f t="shared" si="5"/>
        <v>0.023466926427187534</v>
      </c>
      <c r="T12" s="234">
        <v>17658</v>
      </c>
      <c r="U12" s="231">
        <v>17405</v>
      </c>
      <c r="V12" s="230">
        <v>88</v>
      </c>
      <c r="W12" s="231">
        <v>47</v>
      </c>
      <c r="X12" s="230">
        <f t="shared" si="6"/>
        <v>35198</v>
      </c>
      <c r="Y12" s="229">
        <f t="shared" si="7"/>
        <v>-0.19373259844309332</v>
      </c>
    </row>
    <row r="13" spans="1:25" ht="18.75" customHeight="1">
      <c r="A13" s="236" t="s">
        <v>264</v>
      </c>
      <c r="B13" s="234">
        <v>5787</v>
      </c>
      <c r="C13" s="231">
        <v>5874</v>
      </c>
      <c r="D13" s="230">
        <v>0</v>
      </c>
      <c r="E13" s="231">
        <v>0</v>
      </c>
      <c r="F13" s="230">
        <f t="shared" si="0"/>
        <v>11661</v>
      </c>
      <c r="G13" s="233">
        <f t="shared" si="1"/>
        <v>0.022133014463045213</v>
      </c>
      <c r="H13" s="234">
        <v>6800</v>
      </c>
      <c r="I13" s="231">
        <v>7375</v>
      </c>
      <c r="J13" s="230"/>
      <c r="K13" s="231"/>
      <c r="L13" s="230">
        <f t="shared" si="2"/>
        <v>14175</v>
      </c>
      <c r="M13" s="235">
        <f t="shared" si="3"/>
        <v>-0.17735449735449738</v>
      </c>
      <c r="N13" s="234">
        <v>16416</v>
      </c>
      <c r="O13" s="231">
        <v>17414</v>
      </c>
      <c r="P13" s="230"/>
      <c r="Q13" s="231"/>
      <c r="R13" s="230">
        <f t="shared" si="4"/>
        <v>33830</v>
      </c>
      <c r="S13" s="233">
        <f t="shared" si="5"/>
        <v>0.027974421968066324</v>
      </c>
      <c r="T13" s="234">
        <v>17117</v>
      </c>
      <c r="U13" s="231">
        <v>19441</v>
      </c>
      <c r="V13" s="230"/>
      <c r="W13" s="231"/>
      <c r="X13" s="230">
        <f t="shared" si="6"/>
        <v>36558</v>
      </c>
      <c r="Y13" s="229">
        <f t="shared" si="7"/>
        <v>-0.07462114995349856</v>
      </c>
    </row>
    <row r="14" spans="1:25" ht="18.75" customHeight="1">
      <c r="A14" s="236" t="s">
        <v>265</v>
      </c>
      <c r="B14" s="234">
        <v>5238</v>
      </c>
      <c r="C14" s="231">
        <v>5875</v>
      </c>
      <c r="D14" s="230">
        <v>0</v>
      </c>
      <c r="E14" s="231">
        <v>0</v>
      </c>
      <c r="F14" s="230">
        <f t="shared" si="0"/>
        <v>11113</v>
      </c>
      <c r="G14" s="233">
        <f t="shared" si="1"/>
        <v>0.02109288995178985</v>
      </c>
      <c r="H14" s="234">
        <v>4979</v>
      </c>
      <c r="I14" s="231">
        <v>5069</v>
      </c>
      <c r="J14" s="230"/>
      <c r="K14" s="231"/>
      <c r="L14" s="230">
        <f t="shared" si="2"/>
        <v>10048</v>
      </c>
      <c r="M14" s="235">
        <f t="shared" si="3"/>
        <v>0.10599124203821653</v>
      </c>
      <c r="N14" s="234">
        <v>11833</v>
      </c>
      <c r="O14" s="231">
        <v>12998</v>
      </c>
      <c r="P14" s="230"/>
      <c r="Q14" s="231"/>
      <c r="R14" s="230">
        <f t="shared" si="4"/>
        <v>24831</v>
      </c>
      <c r="S14" s="233">
        <f t="shared" si="5"/>
        <v>0.020533043803992165</v>
      </c>
      <c r="T14" s="234">
        <v>11329</v>
      </c>
      <c r="U14" s="231">
        <v>11610</v>
      </c>
      <c r="V14" s="230"/>
      <c r="W14" s="231"/>
      <c r="X14" s="230">
        <f t="shared" si="6"/>
        <v>22939</v>
      </c>
      <c r="Y14" s="229">
        <f t="shared" si="7"/>
        <v>0.08247961986137153</v>
      </c>
    </row>
    <row r="15" spans="1:25" ht="18.75" customHeight="1">
      <c r="A15" s="236" t="s">
        <v>266</v>
      </c>
      <c r="B15" s="234">
        <v>4791</v>
      </c>
      <c r="C15" s="231">
        <v>5245</v>
      </c>
      <c r="D15" s="230">
        <v>0</v>
      </c>
      <c r="E15" s="231">
        <v>0</v>
      </c>
      <c r="F15" s="230">
        <f t="shared" si="0"/>
        <v>10036</v>
      </c>
      <c r="G15" s="233">
        <f t="shared" si="1"/>
        <v>0.019048703640435788</v>
      </c>
      <c r="H15" s="234">
        <v>4720</v>
      </c>
      <c r="I15" s="231">
        <v>4819</v>
      </c>
      <c r="J15" s="230"/>
      <c r="K15" s="231"/>
      <c r="L15" s="230">
        <f t="shared" si="2"/>
        <v>9539</v>
      </c>
      <c r="M15" s="235">
        <f t="shared" si="3"/>
        <v>0.05210189747352967</v>
      </c>
      <c r="N15" s="234">
        <v>12143</v>
      </c>
      <c r="O15" s="231">
        <v>11941</v>
      </c>
      <c r="P15" s="230">
        <v>114</v>
      </c>
      <c r="Q15" s="231">
        <v>95</v>
      </c>
      <c r="R15" s="230">
        <f t="shared" si="4"/>
        <v>24293</v>
      </c>
      <c r="S15" s="233">
        <f t="shared" si="5"/>
        <v>0.020088165322797377</v>
      </c>
      <c r="T15" s="234">
        <v>12756</v>
      </c>
      <c r="U15" s="231">
        <v>11389</v>
      </c>
      <c r="V15" s="230">
        <v>118</v>
      </c>
      <c r="W15" s="231">
        <v>127</v>
      </c>
      <c r="X15" s="230">
        <f t="shared" si="6"/>
        <v>24390</v>
      </c>
      <c r="Y15" s="229">
        <f t="shared" si="7"/>
        <v>-0.00397703977039765</v>
      </c>
    </row>
    <row r="16" spans="1:25" ht="18.75" customHeight="1">
      <c r="A16" s="236" t="s">
        <v>267</v>
      </c>
      <c r="B16" s="234">
        <v>4277</v>
      </c>
      <c r="C16" s="231">
        <v>4397</v>
      </c>
      <c r="D16" s="230">
        <v>0</v>
      </c>
      <c r="E16" s="231">
        <v>0</v>
      </c>
      <c r="F16" s="230">
        <f t="shared" si="0"/>
        <v>8674</v>
      </c>
      <c r="G16" s="233">
        <f t="shared" si="1"/>
        <v>0.01646357666173177</v>
      </c>
      <c r="H16" s="234">
        <v>3272</v>
      </c>
      <c r="I16" s="231">
        <v>4582</v>
      </c>
      <c r="J16" s="230"/>
      <c r="K16" s="231"/>
      <c r="L16" s="230">
        <f t="shared" si="2"/>
        <v>7854</v>
      </c>
      <c r="M16" s="235">
        <f t="shared" si="3"/>
        <v>0.10440539852304553</v>
      </c>
      <c r="N16" s="234">
        <v>8878</v>
      </c>
      <c r="O16" s="231">
        <v>11983</v>
      </c>
      <c r="P16" s="230"/>
      <c r="Q16" s="231"/>
      <c r="R16" s="230">
        <f t="shared" si="4"/>
        <v>20861</v>
      </c>
      <c r="S16" s="233">
        <f t="shared" si="5"/>
        <v>0.017250204453911663</v>
      </c>
      <c r="T16" s="234">
        <v>8887</v>
      </c>
      <c r="U16" s="231">
        <v>11881</v>
      </c>
      <c r="V16" s="230">
        <v>54</v>
      </c>
      <c r="W16" s="231">
        <v>53</v>
      </c>
      <c r="X16" s="230">
        <f t="shared" si="6"/>
        <v>20875</v>
      </c>
      <c r="Y16" s="229">
        <f t="shared" si="7"/>
        <v>-0.0006706586826347172</v>
      </c>
    </row>
    <row r="17" spans="1:25" ht="18.75" customHeight="1">
      <c r="A17" s="236" t="s">
        <v>268</v>
      </c>
      <c r="B17" s="234">
        <v>3685</v>
      </c>
      <c r="C17" s="231">
        <v>3898</v>
      </c>
      <c r="D17" s="230">
        <v>0</v>
      </c>
      <c r="E17" s="231">
        <v>0</v>
      </c>
      <c r="F17" s="230">
        <f t="shared" si="0"/>
        <v>7583</v>
      </c>
      <c r="G17" s="233">
        <f t="shared" si="1"/>
        <v>0.014392817826367536</v>
      </c>
      <c r="H17" s="234">
        <v>2395</v>
      </c>
      <c r="I17" s="231">
        <v>2560</v>
      </c>
      <c r="J17" s="230"/>
      <c r="K17" s="231"/>
      <c r="L17" s="230">
        <f t="shared" si="2"/>
        <v>4955</v>
      </c>
      <c r="M17" s="235">
        <f t="shared" si="3"/>
        <v>0.5303733602421796</v>
      </c>
      <c r="N17" s="234">
        <v>9162</v>
      </c>
      <c r="O17" s="231">
        <v>9200</v>
      </c>
      <c r="P17" s="230"/>
      <c r="Q17" s="231"/>
      <c r="R17" s="230">
        <f t="shared" si="4"/>
        <v>18362</v>
      </c>
      <c r="S17" s="233">
        <f t="shared" si="5"/>
        <v>0.015183752177878625</v>
      </c>
      <c r="T17" s="234">
        <v>6718</v>
      </c>
      <c r="U17" s="231">
        <v>6825</v>
      </c>
      <c r="V17" s="230"/>
      <c r="W17" s="231"/>
      <c r="X17" s="230">
        <f t="shared" si="6"/>
        <v>13543</v>
      </c>
      <c r="Y17" s="229">
        <f t="shared" si="7"/>
        <v>0.35582957985675256</v>
      </c>
    </row>
    <row r="18" spans="1:25" ht="18.75" customHeight="1">
      <c r="A18" s="236" t="s">
        <v>269</v>
      </c>
      <c r="B18" s="234">
        <v>3377</v>
      </c>
      <c r="C18" s="231">
        <v>3118</v>
      </c>
      <c r="D18" s="230">
        <v>0</v>
      </c>
      <c r="E18" s="231">
        <v>0</v>
      </c>
      <c r="F18" s="230">
        <f t="shared" si="0"/>
        <v>6495</v>
      </c>
      <c r="G18" s="233">
        <f t="shared" si="1"/>
        <v>0.012327753103291197</v>
      </c>
      <c r="H18" s="234">
        <v>2828</v>
      </c>
      <c r="I18" s="231">
        <v>2661</v>
      </c>
      <c r="J18" s="230"/>
      <c r="K18" s="231"/>
      <c r="L18" s="230">
        <f t="shared" si="2"/>
        <v>5489</v>
      </c>
      <c r="M18" s="235">
        <f t="shared" si="3"/>
        <v>0.1832756421934778</v>
      </c>
      <c r="N18" s="234">
        <v>7953</v>
      </c>
      <c r="O18" s="231">
        <v>7183</v>
      </c>
      <c r="P18" s="230"/>
      <c r="Q18" s="231"/>
      <c r="R18" s="230">
        <f t="shared" si="4"/>
        <v>15136</v>
      </c>
      <c r="S18" s="233">
        <f t="shared" si="5"/>
        <v>0.012516135114060061</v>
      </c>
      <c r="T18" s="234">
        <v>8405</v>
      </c>
      <c r="U18" s="231">
        <v>7091</v>
      </c>
      <c r="V18" s="230"/>
      <c r="W18" s="231"/>
      <c r="X18" s="230">
        <f t="shared" si="6"/>
        <v>15496</v>
      </c>
      <c r="Y18" s="229">
        <f t="shared" si="7"/>
        <v>-0.023231801755291714</v>
      </c>
    </row>
    <row r="19" spans="1:25" ht="18.75" customHeight="1">
      <c r="A19" s="236" t="s">
        <v>270</v>
      </c>
      <c r="B19" s="234">
        <v>2913</v>
      </c>
      <c r="C19" s="231">
        <v>3199</v>
      </c>
      <c r="D19" s="230">
        <v>111</v>
      </c>
      <c r="E19" s="231">
        <v>124</v>
      </c>
      <c r="F19" s="230">
        <f t="shared" si="0"/>
        <v>6347</v>
      </c>
      <c r="G19" s="233">
        <f t="shared" si="1"/>
        <v>0.012046843563755077</v>
      </c>
      <c r="H19" s="234">
        <v>2443</v>
      </c>
      <c r="I19" s="231">
        <v>3017</v>
      </c>
      <c r="J19" s="230"/>
      <c r="K19" s="231"/>
      <c r="L19" s="230">
        <f t="shared" si="2"/>
        <v>5460</v>
      </c>
      <c r="M19" s="235">
        <f t="shared" si="3"/>
        <v>0.16245421245421254</v>
      </c>
      <c r="N19" s="234">
        <v>6484</v>
      </c>
      <c r="O19" s="231">
        <v>6465</v>
      </c>
      <c r="P19" s="230">
        <v>111</v>
      </c>
      <c r="Q19" s="231">
        <v>135</v>
      </c>
      <c r="R19" s="230">
        <f t="shared" si="4"/>
        <v>13195</v>
      </c>
      <c r="S19" s="233">
        <f t="shared" si="5"/>
        <v>0.010911099552723475</v>
      </c>
      <c r="T19" s="234">
        <v>6104</v>
      </c>
      <c r="U19" s="231">
        <v>6578</v>
      </c>
      <c r="V19" s="230"/>
      <c r="W19" s="231">
        <v>7</v>
      </c>
      <c r="X19" s="230">
        <f t="shared" si="6"/>
        <v>12689</v>
      </c>
      <c r="Y19" s="229">
        <f t="shared" si="7"/>
        <v>0.03987705886988735</v>
      </c>
    </row>
    <row r="20" spans="1:25" ht="18.75" customHeight="1">
      <c r="A20" s="236" t="s">
        <v>271</v>
      </c>
      <c r="B20" s="234">
        <v>2873</v>
      </c>
      <c r="C20" s="231">
        <v>2124</v>
      </c>
      <c r="D20" s="230">
        <v>0</v>
      </c>
      <c r="E20" s="231">
        <v>0</v>
      </c>
      <c r="F20" s="230">
        <f t="shared" si="0"/>
        <v>4997</v>
      </c>
      <c r="G20" s="233">
        <f t="shared" si="1"/>
        <v>0.009484493034202634</v>
      </c>
      <c r="H20" s="234">
        <v>2593</v>
      </c>
      <c r="I20" s="231">
        <v>2106</v>
      </c>
      <c r="J20" s="230"/>
      <c r="K20" s="231"/>
      <c r="L20" s="230">
        <f t="shared" si="2"/>
        <v>4699</v>
      </c>
      <c r="M20" s="235">
        <f t="shared" si="3"/>
        <v>0.06341774845711856</v>
      </c>
      <c r="N20" s="234">
        <v>7826</v>
      </c>
      <c r="O20" s="231">
        <v>5307</v>
      </c>
      <c r="P20" s="230"/>
      <c r="Q20" s="231"/>
      <c r="R20" s="230">
        <f t="shared" si="4"/>
        <v>13133</v>
      </c>
      <c r="S20" s="233">
        <f t="shared" si="5"/>
        <v>0.010859831028868314</v>
      </c>
      <c r="T20" s="234">
        <v>6268</v>
      </c>
      <c r="U20" s="231">
        <v>4735</v>
      </c>
      <c r="V20" s="230"/>
      <c r="W20" s="231"/>
      <c r="X20" s="230">
        <f t="shared" si="6"/>
        <v>11003</v>
      </c>
      <c r="Y20" s="229">
        <f t="shared" si="7"/>
        <v>0.193583568117786</v>
      </c>
    </row>
    <row r="21" spans="1:25" ht="18.75" customHeight="1">
      <c r="A21" s="236" t="s">
        <v>272</v>
      </c>
      <c r="B21" s="234">
        <v>2088</v>
      </c>
      <c r="C21" s="231">
        <v>2305</v>
      </c>
      <c r="D21" s="230">
        <v>0</v>
      </c>
      <c r="E21" s="231">
        <v>0</v>
      </c>
      <c r="F21" s="230">
        <f t="shared" si="0"/>
        <v>4393</v>
      </c>
      <c r="G21" s="233">
        <f t="shared" si="1"/>
        <v>0.008338078426906578</v>
      </c>
      <c r="H21" s="234">
        <v>1708</v>
      </c>
      <c r="I21" s="231">
        <v>1923</v>
      </c>
      <c r="J21" s="230"/>
      <c r="K21" s="231"/>
      <c r="L21" s="230">
        <f t="shared" si="2"/>
        <v>3631</v>
      </c>
      <c r="M21" s="235">
        <f t="shared" si="3"/>
        <v>0.20985954282566777</v>
      </c>
      <c r="N21" s="234">
        <v>4408</v>
      </c>
      <c r="O21" s="231">
        <v>5701</v>
      </c>
      <c r="P21" s="230"/>
      <c r="Q21" s="231"/>
      <c r="R21" s="230">
        <f t="shared" si="4"/>
        <v>10109</v>
      </c>
      <c r="S21" s="233">
        <f t="shared" si="5"/>
        <v>0.008359250123416567</v>
      </c>
      <c r="T21" s="234">
        <v>4002</v>
      </c>
      <c r="U21" s="231">
        <v>5049</v>
      </c>
      <c r="V21" s="230"/>
      <c r="W21" s="231"/>
      <c r="X21" s="230">
        <f t="shared" si="6"/>
        <v>9051</v>
      </c>
      <c r="Y21" s="229">
        <f t="shared" si="7"/>
        <v>0.11689316097668767</v>
      </c>
    </row>
    <row r="22" spans="1:25" ht="18.75" customHeight="1">
      <c r="A22" s="236" t="s">
        <v>273</v>
      </c>
      <c r="B22" s="234">
        <v>1983</v>
      </c>
      <c r="C22" s="231">
        <v>2076</v>
      </c>
      <c r="D22" s="230">
        <v>0</v>
      </c>
      <c r="E22" s="231">
        <v>0</v>
      </c>
      <c r="F22" s="230">
        <f t="shared" si="0"/>
        <v>4059</v>
      </c>
      <c r="G22" s="233">
        <f t="shared" si="1"/>
        <v>0.0077041339255210116</v>
      </c>
      <c r="H22" s="234">
        <v>1794</v>
      </c>
      <c r="I22" s="231">
        <v>1999</v>
      </c>
      <c r="J22" s="230"/>
      <c r="K22" s="231"/>
      <c r="L22" s="230">
        <f t="shared" si="2"/>
        <v>3793</v>
      </c>
      <c r="M22" s="235">
        <f t="shared" si="3"/>
        <v>0.07012918534141832</v>
      </c>
      <c r="N22" s="234">
        <v>4424</v>
      </c>
      <c r="O22" s="231">
        <v>4349</v>
      </c>
      <c r="P22" s="230"/>
      <c r="Q22" s="231"/>
      <c r="R22" s="230">
        <f t="shared" si="4"/>
        <v>8773</v>
      </c>
      <c r="S22" s="233">
        <f t="shared" si="5"/>
        <v>0.007254496125505347</v>
      </c>
      <c r="T22" s="234">
        <v>5444</v>
      </c>
      <c r="U22" s="231">
        <v>4361</v>
      </c>
      <c r="V22" s="230"/>
      <c r="W22" s="231"/>
      <c r="X22" s="230">
        <f t="shared" si="6"/>
        <v>9805</v>
      </c>
      <c r="Y22" s="229">
        <f t="shared" si="7"/>
        <v>-0.10525242223355435</v>
      </c>
    </row>
    <row r="23" spans="1:25" ht="18.75" customHeight="1">
      <c r="A23" s="236" t="s">
        <v>274</v>
      </c>
      <c r="B23" s="234">
        <v>999</v>
      </c>
      <c r="C23" s="231">
        <v>2381</v>
      </c>
      <c r="D23" s="230">
        <v>0</v>
      </c>
      <c r="E23" s="231">
        <v>0</v>
      </c>
      <c r="F23" s="230">
        <f t="shared" si="0"/>
        <v>3380</v>
      </c>
      <c r="G23" s="233">
        <f t="shared" si="1"/>
        <v>0.0064153665110275974</v>
      </c>
      <c r="H23" s="234">
        <v>995</v>
      </c>
      <c r="I23" s="231">
        <v>2717</v>
      </c>
      <c r="J23" s="230"/>
      <c r="K23" s="231"/>
      <c r="L23" s="230">
        <f t="shared" si="2"/>
        <v>3712</v>
      </c>
      <c r="M23" s="235">
        <f t="shared" si="3"/>
        <v>-0.08943965517241381</v>
      </c>
      <c r="N23" s="234">
        <v>2521</v>
      </c>
      <c r="O23" s="231">
        <v>5610</v>
      </c>
      <c r="P23" s="230"/>
      <c r="Q23" s="231"/>
      <c r="R23" s="230">
        <f t="shared" si="4"/>
        <v>8131</v>
      </c>
      <c r="S23" s="233">
        <f t="shared" si="5"/>
        <v>0.0067236188301019</v>
      </c>
      <c r="T23" s="234">
        <v>2570</v>
      </c>
      <c r="U23" s="231">
        <v>6681</v>
      </c>
      <c r="V23" s="230"/>
      <c r="W23" s="231"/>
      <c r="X23" s="230">
        <f t="shared" si="6"/>
        <v>9251</v>
      </c>
      <c r="Y23" s="229">
        <f t="shared" si="7"/>
        <v>-0.12106799264944335</v>
      </c>
    </row>
    <row r="24" spans="1:25" ht="18.75" customHeight="1">
      <c r="A24" s="236" t="s">
        <v>275</v>
      </c>
      <c r="B24" s="234">
        <v>1287</v>
      </c>
      <c r="C24" s="231">
        <v>1099</v>
      </c>
      <c r="D24" s="230">
        <v>5</v>
      </c>
      <c r="E24" s="231">
        <v>0</v>
      </c>
      <c r="F24" s="230">
        <f t="shared" si="0"/>
        <v>2391</v>
      </c>
      <c r="G24" s="233">
        <f t="shared" si="1"/>
        <v>0.004538207493451771</v>
      </c>
      <c r="H24" s="234">
        <v>1712</v>
      </c>
      <c r="I24" s="231">
        <v>1466</v>
      </c>
      <c r="J24" s="230"/>
      <c r="K24" s="231"/>
      <c r="L24" s="230">
        <f t="shared" si="2"/>
        <v>3178</v>
      </c>
      <c r="M24" s="235">
        <f t="shared" si="3"/>
        <v>-0.24764002517306483</v>
      </c>
      <c r="N24" s="234">
        <v>3649</v>
      </c>
      <c r="O24" s="231">
        <v>2917</v>
      </c>
      <c r="P24" s="230">
        <v>5</v>
      </c>
      <c r="Q24" s="231"/>
      <c r="R24" s="230">
        <f t="shared" si="4"/>
        <v>6571</v>
      </c>
      <c r="S24" s="233">
        <f t="shared" si="5"/>
        <v>0.005433636616972031</v>
      </c>
      <c r="T24" s="234">
        <v>4734</v>
      </c>
      <c r="U24" s="231">
        <v>3479</v>
      </c>
      <c r="V24" s="230">
        <v>92</v>
      </c>
      <c r="W24" s="231">
        <v>64</v>
      </c>
      <c r="X24" s="230">
        <f t="shared" si="6"/>
        <v>8369</v>
      </c>
      <c r="Y24" s="229">
        <f t="shared" si="7"/>
        <v>-0.21484048273389889</v>
      </c>
    </row>
    <row r="25" spans="1:25" ht="18.75" customHeight="1">
      <c r="A25" s="236" t="s">
        <v>276</v>
      </c>
      <c r="B25" s="234">
        <v>1076</v>
      </c>
      <c r="C25" s="231">
        <v>943</v>
      </c>
      <c r="D25" s="230">
        <v>0</v>
      </c>
      <c r="E25" s="231">
        <v>0</v>
      </c>
      <c r="F25" s="230">
        <f t="shared" si="0"/>
        <v>2019</v>
      </c>
      <c r="G25" s="233">
        <f t="shared" si="1"/>
        <v>0.0038321375697528757</v>
      </c>
      <c r="H25" s="234">
        <v>1304</v>
      </c>
      <c r="I25" s="231">
        <v>1153</v>
      </c>
      <c r="J25" s="230"/>
      <c r="K25" s="231"/>
      <c r="L25" s="230">
        <f t="shared" si="2"/>
        <v>2457</v>
      </c>
      <c r="M25" s="235">
        <f t="shared" si="3"/>
        <v>-0.1782661782661783</v>
      </c>
      <c r="N25" s="234">
        <v>2465</v>
      </c>
      <c r="O25" s="231">
        <v>2061</v>
      </c>
      <c r="P25" s="230"/>
      <c r="Q25" s="231"/>
      <c r="R25" s="230">
        <f t="shared" si="4"/>
        <v>4526</v>
      </c>
      <c r="S25" s="233">
        <f t="shared" si="5"/>
        <v>0.0037426022414267864</v>
      </c>
      <c r="T25" s="234">
        <v>3511</v>
      </c>
      <c r="U25" s="231">
        <v>2748</v>
      </c>
      <c r="V25" s="230"/>
      <c r="W25" s="231"/>
      <c r="X25" s="230">
        <f t="shared" si="6"/>
        <v>6259</v>
      </c>
      <c r="Y25" s="229">
        <f t="shared" si="7"/>
        <v>-0.27688129094104486</v>
      </c>
    </row>
    <row r="26" spans="1:25" ht="18.75" customHeight="1" thickBot="1">
      <c r="A26" s="236" t="s">
        <v>258</v>
      </c>
      <c r="B26" s="234">
        <v>10642</v>
      </c>
      <c r="C26" s="231">
        <v>8827</v>
      </c>
      <c r="D26" s="230">
        <v>23</v>
      </c>
      <c r="E26" s="231">
        <v>1</v>
      </c>
      <c r="F26" s="230">
        <f t="shared" si="0"/>
        <v>19493</v>
      </c>
      <c r="G26" s="233">
        <f t="shared" si="1"/>
        <v>0.03699844360930798</v>
      </c>
      <c r="H26" s="234">
        <v>12080</v>
      </c>
      <c r="I26" s="231">
        <v>9635</v>
      </c>
      <c r="J26" s="230"/>
      <c r="K26" s="231"/>
      <c r="L26" s="230">
        <f t="shared" si="2"/>
        <v>21715</v>
      </c>
      <c r="M26" s="235">
        <f t="shared" si="3"/>
        <v>-0.10232558139534886</v>
      </c>
      <c r="N26" s="234">
        <v>26466</v>
      </c>
      <c r="O26" s="231">
        <v>18581</v>
      </c>
      <c r="P26" s="230">
        <v>120</v>
      </c>
      <c r="Q26" s="231">
        <v>70</v>
      </c>
      <c r="R26" s="230">
        <f t="shared" si="4"/>
        <v>45237</v>
      </c>
      <c r="S26" s="233">
        <f t="shared" si="5"/>
        <v>0.03740700344574095</v>
      </c>
      <c r="T26" s="234">
        <v>39365</v>
      </c>
      <c r="U26" s="231">
        <v>25937</v>
      </c>
      <c r="V26" s="230">
        <v>49</v>
      </c>
      <c r="W26" s="231">
        <v>15</v>
      </c>
      <c r="X26" s="230">
        <f t="shared" si="6"/>
        <v>65366</v>
      </c>
      <c r="Y26" s="229">
        <f t="shared" si="7"/>
        <v>-0.3079429672918643</v>
      </c>
    </row>
    <row r="27" spans="1:25" s="237" customFormat="1" ht="18.75" customHeight="1">
      <c r="A27" s="244" t="s">
        <v>60</v>
      </c>
      <c r="B27" s="241">
        <f>SUM(B28:B44)</f>
        <v>83272</v>
      </c>
      <c r="C27" s="240">
        <f>SUM(C28:C44)</f>
        <v>73594</v>
      </c>
      <c r="D27" s="239">
        <f>SUM(D28:D44)</f>
        <v>251</v>
      </c>
      <c r="E27" s="240">
        <f>SUM(E28:E44)</f>
        <v>155</v>
      </c>
      <c r="F27" s="239">
        <f t="shared" si="0"/>
        <v>157272</v>
      </c>
      <c r="G27" s="242">
        <f t="shared" si="1"/>
        <v>0.2985081425805717</v>
      </c>
      <c r="H27" s="241">
        <f>SUM(H28:H44)</f>
        <v>74383</v>
      </c>
      <c r="I27" s="240">
        <f>SUM(I28:I44)</f>
        <v>68149</v>
      </c>
      <c r="J27" s="239">
        <f>SUM(J28:J44)</f>
        <v>489</v>
      </c>
      <c r="K27" s="240">
        <f>SUM(K28:K44)</f>
        <v>396</v>
      </c>
      <c r="L27" s="239">
        <f t="shared" si="2"/>
        <v>143417</v>
      </c>
      <c r="M27" s="243">
        <f t="shared" si="3"/>
        <v>0.09660639952027994</v>
      </c>
      <c r="N27" s="241">
        <f>SUM(N28:N44)</f>
        <v>174252</v>
      </c>
      <c r="O27" s="240">
        <f>SUM(O28:O44)</f>
        <v>163797</v>
      </c>
      <c r="P27" s="239">
        <f>SUM(P28:P44)</f>
        <v>305</v>
      </c>
      <c r="Q27" s="240">
        <f>SUM(Q28:Q44)</f>
        <v>159</v>
      </c>
      <c r="R27" s="239">
        <f t="shared" si="4"/>
        <v>338513</v>
      </c>
      <c r="S27" s="242">
        <f t="shared" si="5"/>
        <v>0.279920351867456</v>
      </c>
      <c r="T27" s="241">
        <f>SUM(T28:T44)</f>
        <v>157879</v>
      </c>
      <c r="U27" s="240">
        <f>SUM(U28:U44)</f>
        <v>154228</v>
      </c>
      <c r="V27" s="239">
        <f>SUM(V28:V44)</f>
        <v>704</v>
      </c>
      <c r="W27" s="240">
        <f>SUM(W28:W44)</f>
        <v>594</v>
      </c>
      <c r="X27" s="239">
        <f t="shared" si="6"/>
        <v>313405</v>
      </c>
      <c r="Y27" s="238">
        <f t="shared" si="7"/>
        <v>0.08011359104034721</v>
      </c>
    </row>
    <row r="28" spans="1:25" ht="18.75" customHeight="1">
      <c r="A28" s="251" t="s">
        <v>277</v>
      </c>
      <c r="B28" s="248">
        <v>16822</v>
      </c>
      <c r="C28" s="246">
        <v>13921</v>
      </c>
      <c r="D28" s="247">
        <v>0</v>
      </c>
      <c r="E28" s="246">
        <v>146</v>
      </c>
      <c r="F28" s="230">
        <f t="shared" si="0"/>
        <v>30889</v>
      </c>
      <c r="G28" s="249">
        <f t="shared" si="1"/>
        <v>0.05862847815358919</v>
      </c>
      <c r="H28" s="248">
        <v>12222</v>
      </c>
      <c r="I28" s="246">
        <v>11689</v>
      </c>
      <c r="J28" s="247">
        <v>4</v>
      </c>
      <c r="K28" s="246">
        <v>2</v>
      </c>
      <c r="L28" s="247">
        <f t="shared" si="2"/>
        <v>23917</v>
      </c>
      <c r="M28" s="250">
        <f t="shared" si="3"/>
        <v>0.29150813229083905</v>
      </c>
      <c r="N28" s="248">
        <v>35096</v>
      </c>
      <c r="O28" s="246">
        <v>33889</v>
      </c>
      <c r="P28" s="247">
        <v>6</v>
      </c>
      <c r="Q28" s="246">
        <v>146</v>
      </c>
      <c r="R28" s="247">
        <f t="shared" si="4"/>
        <v>69137</v>
      </c>
      <c r="S28" s="249">
        <f t="shared" si="5"/>
        <v>0.05717019248023061</v>
      </c>
      <c r="T28" s="252">
        <v>23653</v>
      </c>
      <c r="U28" s="246">
        <v>26100</v>
      </c>
      <c r="V28" s="247">
        <v>4</v>
      </c>
      <c r="W28" s="246">
        <v>3</v>
      </c>
      <c r="X28" s="247">
        <f t="shared" si="6"/>
        <v>49760</v>
      </c>
      <c r="Y28" s="245">
        <f t="shared" si="7"/>
        <v>0.3894091639871382</v>
      </c>
    </row>
    <row r="29" spans="1:25" ht="18.75" customHeight="1">
      <c r="A29" s="251" t="s">
        <v>278</v>
      </c>
      <c r="B29" s="248">
        <v>11967</v>
      </c>
      <c r="C29" s="246">
        <v>10952</v>
      </c>
      <c r="D29" s="247">
        <v>0</v>
      </c>
      <c r="E29" s="246">
        <v>0</v>
      </c>
      <c r="F29" s="247">
        <f t="shared" si="0"/>
        <v>22919</v>
      </c>
      <c r="G29" s="249">
        <f t="shared" si="1"/>
        <v>0.04350111984208328</v>
      </c>
      <c r="H29" s="248">
        <v>10711</v>
      </c>
      <c r="I29" s="246">
        <v>9896</v>
      </c>
      <c r="J29" s="247">
        <v>327</v>
      </c>
      <c r="K29" s="246"/>
      <c r="L29" s="247">
        <f t="shared" si="2"/>
        <v>20934</v>
      </c>
      <c r="M29" s="250">
        <f t="shared" si="3"/>
        <v>0.0948218209611158</v>
      </c>
      <c r="N29" s="248">
        <v>23216</v>
      </c>
      <c r="O29" s="246">
        <v>22549</v>
      </c>
      <c r="P29" s="247"/>
      <c r="Q29" s="246">
        <v>0</v>
      </c>
      <c r="R29" s="247">
        <f t="shared" si="4"/>
        <v>45765</v>
      </c>
      <c r="S29" s="249">
        <f t="shared" si="5"/>
        <v>0.037843612810184904</v>
      </c>
      <c r="T29" s="252">
        <v>21806</v>
      </c>
      <c r="U29" s="246">
        <v>21054</v>
      </c>
      <c r="V29" s="247">
        <v>328</v>
      </c>
      <c r="W29" s="246">
        <v>3</v>
      </c>
      <c r="X29" s="247">
        <f t="shared" si="6"/>
        <v>43191</v>
      </c>
      <c r="Y29" s="245">
        <f t="shared" si="7"/>
        <v>0.0595957491143988</v>
      </c>
    </row>
    <row r="30" spans="1:25" ht="18.75" customHeight="1">
      <c r="A30" s="251" t="s">
        <v>279</v>
      </c>
      <c r="B30" s="248">
        <v>9732</v>
      </c>
      <c r="C30" s="246">
        <v>9424</v>
      </c>
      <c r="D30" s="247">
        <v>0</v>
      </c>
      <c r="E30" s="246">
        <v>3</v>
      </c>
      <c r="F30" s="247">
        <f t="shared" si="0"/>
        <v>19159</v>
      </c>
      <c r="G30" s="249">
        <f t="shared" si="1"/>
        <v>0.03636449910792241</v>
      </c>
      <c r="H30" s="248">
        <v>5964</v>
      </c>
      <c r="I30" s="246">
        <v>6001</v>
      </c>
      <c r="J30" s="247"/>
      <c r="K30" s="246">
        <v>0</v>
      </c>
      <c r="L30" s="247">
        <f t="shared" si="2"/>
        <v>11965</v>
      </c>
      <c r="M30" s="250">
        <f t="shared" si="3"/>
        <v>0.6012536564981195</v>
      </c>
      <c r="N30" s="248">
        <v>22866</v>
      </c>
      <c r="O30" s="246">
        <v>18996</v>
      </c>
      <c r="P30" s="247"/>
      <c r="Q30" s="246">
        <v>3</v>
      </c>
      <c r="R30" s="247">
        <f t="shared" si="4"/>
        <v>41865</v>
      </c>
      <c r="S30" s="249">
        <f t="shared" si="5"/>
        <v>0.034618657277360236</v>
      </c>
      <c r="T30" s="252">
        <v>12163</v>
      </c>
      <c r="U30" s="246">
        <v>11906</v>
      </c>
      <c r="V30" s="247">
        <v>2</v>
      </c>
      <c r="W30" s="246">
        <v>2</v>
      </c>
      <c r="X30" s="247">
        <f t="shared" si="6"/>
        <v>24073</v>
      </c>
      <c r="Y30" s="245">
        <f t="shared" si="7"/>
        <v>0.7390852822664395</v>
      </c>
    </row>
    <row r="31" spans="1:25" ht="18.75" customHeight="1">
      <c r="A31" s="251" t="s">
        <v>280</v>
      </c>
      <c r="B31" s="248">
        <v>6853</v>
      </c>
      <c r="C31" s="246">
        <v>4533</v>
      </c>
      <c r="D31" s="247">
        <v>0</v>
      </c>
      <c r="E31" s="246">
        <v>0</v>
      </c>
      <c r="F31" s="247">
        <f t="shared" si="0"/>
        <v>11386</v>
      </c>
      <c r="G31" s="249">
        <f t="shared" si="1"/>
        <v>0.021611054169988233</v>
      </c>
      <c r="H31" s="248">
        <v>5293</v>
      </c>
      <c r="I31" s="246">
        <v>4518</v>
      </c>
      <c r="J31" s="247"/>
      <c r="K31" s="246"/>
      <c r="L31" s="247">
        <f t="shared" si="2"/>
        <v>9811</v>
      </c>
      <c r="M31" s="250" t="s">
        <v>50</v>
      </c>
      <c r="N31" s="248">
        <v>12655</v>
      </c>
      <c r="O31" s="246">
        <v>10493</v>
      </c>
      <c r="P31" s="247"/>
      <c r="Q31" s="246">
        <v>0</v>
      </c>
      <c r="R31" s="230">
        <f t="shared" si="4"/>
        <v>23148</v>
      </c>
      <c r="S31" s="249">
        <f t="shared" si="5"/>
        <v>0.019141351454827055</v>
      </c>
      <c r="T31" s="252">
        <v>11760</v>
      </c>
      <c r="U31" s="246">
        <v>11525</v>
      </c>
      <c r="V31" s="247"/>
      <c r="W31" s="246"/>
      <c r="X31" s="247">
        <f t="shared" si="6"/>
        <v>23285</v>
      </c>
      <c r="Y31" s="245" t="s">
        <v>50</v>
      </c>
    </row>
    <row r="32" spans="1:25" ht="18.75" customHeight="1">
      <c r="A32" s="251" t="s">
        <v>281</v>
      </c>
      <c r="B32" s="248">
        <v>5772</v>
      </c>
      <c r="C32" s="246">
        <v>5571</v>
      </c>
      <c r="D32" s="247">
        <v>0</v>
      </c>
      <c r="E32" s="246">
        <v>0</v>
      </c>
      <c r="F32" s="247">
        <f t="shared" si="0"/>
        <v>11343</v>
      </c>
      <c r="G32" s="249">
        <f t="shared" si="1"/>
        <v>0.021529438560528413</v>
      </c>
      <c r="H32" s="248">
        <v>5582</v>
      </c>
      <c r="I32" s="246">
        <v>4872</v>
      </c>
      <c r="J32" s="247"/>
      <c r="K32" s="246">
        <v>0</v>
      </c>
      <c r="L32" s="247">
        <f t="shared" si="2"/>
        <v>10454</v>
      </c>
      <c r="M32" s="250">
        <f t="shared" si="3"/>
        <v>0.08503921943753578</v>
      </c>
      <c r="N32" s="248">
        <v>12979</v>
      </c>
      <c r="O32" s="246">
        <v>13063</v>
      </c>
      <c r="P32" s="247"/>
      <c r="Q32" s="246">
        <v>0</v>
      </c>
      <c r="R32" s="247">
        <f t="shared" si="4"/>
        <v>26042</v>
      </c>
      <c r="S32" s="249">
        <f t="shared" si="5"/>
        <v>0.021534433842517978</v>
      </c>
      <c r="T32" s="252">
        <v>12329</v>
      </c>
      <c r="U32" s="246">
        <v>11616</v>
      </c>
      <c r="V32" s="247"/>
      <c r="W32" s="246">
        <v>0</v>
      </c>
      <c r="X32" s="247">
        <f t="shared" si="6"/>
        <v>23945</v>
      </c>
      <c r="Y32" s="245">
        <f t="shared" si="7"/>
        <v>0.08757569429943612</v>
      </c>
    </row>
    <row r="33" spans="1:25" ht="18.75" customHeight="1">
      <c r="A33" s="251" t="s">
        <v>282</v>
      </c>
      <c r="B33" s="248">
        <v>4772</v>
      </c>
      <c r="C33" s="246">
        <v>3501</v>
      </c>
      <c r="D33" s="247">
        <v>0</v>
      </c>
      <c r="E33" s="246">
        <v>0</v>
      </c>
      <c r="F33" s="247">
        <f t="shared" si="0"/>
        <v>8273</v>
      </c>
      <c r="G33" s="249">
        <f t="shared" si="1"/>
        <v>0.01570246365258323</v>
      </c>
      <c r="H33" s="248">
        <v>5712</v>
      </c>
      <c r="I33" s="246">
        <v>4527</v>
      </c>
      <c r="J33" s="247"/>
      <c r="K33" s="246">
        <v>0</v>
      </c>
      <c r="L33" s="247">
        <f t="shared" si="2"/>
        <v>10239</v>
      </c>
      <c r="M33" s="250">
        <f t="shared" si="3"/>
        <v>-0.1920109385682196</v>
      </c>
      <c r="N33" s="248">
        <v>9208</v>
      </c>
      <c r="O33" s="246">
        <v>9086</v>
      </c>
      <c r="P33" s="247"/>
      <c r="Q33" s="246">
        <v>0</v>
      </c>
      <c r="R33" s="247">
        <f t="shared" si="4"/>
        <v>18294</v>
      </c>
      <c r="S33" s="249">
        <f t="shared" si="5"/>
        <v>0.015127522183972963</v>
      </c>
      <c r="T33" s="252">
        <v>11514</v>
      </c>
      <c r="U33" s="246">
        <v>12241</v>
      </c>
      <c r="V33" s="247">
        <v>92</v>
      </c>
      <c r="W33" s="246">
        <v>109</v>
      </c>
      <c r="X33" s="247">
        <f t="shared" si="6"/>
        <v>23956</v>
      </c>
      <c r="Y33" s="245">
        <f t="shared" si="7"/>
        <v>-0.2363499749540825</v>
      </c>
    </row>
    <row r="34" spans="1:25" ht="18.75" customHeight="1">
      <c r="A34" s="251" t="s">
        <v>283</v>
      </c>
      <c r="B34" s="248">
        <v>3014</v>
      </c>
      <c r="C34" s="246">
        <v>3243</v>
      </c>
      <c r="D34" s="247">
        <v>0</v>
      </c>
      <c r="E34" s="246">
        <v>0</v>
      </c>
      <c r="F34" s="247">
        <f t="shared" si="0"/>
        <v>6257</v>
      </c>
      <c r="G34" s="249">
        <f t="shared" si="1"/>
        <v>0.011876020195118247</v>
      </c>
      <c r="H34" s="248">
        <v>2826</v>
      </c>
      <c r="I34" s="246">
        <v>2648</v>
      </c>
      <c r="J34" s="247">
        <v>150</v>
      </c>
      <c r="K34" s="246">
        <v>388</v>
      </c>
      <c r="L34" s="247">
        <f t="shared" si="2"/>
        <v>6012</v>
      </c>
      <c r="M34" s="250">
        <f t="shared" si="3"/>
        <v>0.040751829673985274</v>
      </c>
      <c r="N34" s="248">
        <v>5866</v>
      </c>
      <c r="O34" s="246">
        <v>7182</v>
      </c>
      <c r="P34" s="247"/>
      <c r="Q34" s="246"/>
      <c r="R34" s="247">
        <f t="shared" si="4"/>
        <v>13048</v>
      </c>
      <c r="S34" s="249">
        <f t="shared" si="5"/>
        <v>0.010789543536486238</v>
      </c>
      <c r="T34" s="252">
        <v>5880</v>
      </c>
      <c r="U34" s="246">
        <v>6321</v>
      </c>
      <c r="V34" s="247">
        <v>150</v>
      </c>
      <c r="W34" s="246">
        <v>388</v>
      </c>
      <c r="X34" s="247">
        <f t="shared" si="6"/>
        <v>12739</v>
      </c>
      <c r="Y34" s="245">
        <f t="shared" si="7"/>
        <v>0.024256221053457816</v>
      </c>
    </row>
    <row r="35" spans="1:25" ht="18.75" customHeight="1">
      <c r="A35" s="251" t="s">
        <v>284</v>
      </c>
      <c r="B35" s="248">
        <v>3469</v>
      </c>
      <c r="C35" s="246">
        <v>2597</v>
      </c>
      <c r="D35" s="247">
        <v>0</v>
      </c>
      <c r="E35" s="246">
        <v>0</v>
      </c>
      <c r="F35" s="247">
        <f>SUM(B35:E35)</f>
        <v>6066</v>
      </c>
      <c r="G35" s="249">
        <f>F35/$F$9</f>
        <v>0.01151349504612231</v>
      </c>
      <c r="H35" s="248">
        <v>4267</v>
      </c>
      <c r="I35" s="246">
        <v>3926</v>
      </c>
      <c r="J35" s="247"/>
      <c r="K35" s="246"/>
      <c r="L35" s="247">
        <f>SUM(H35:K35)</f>
        <v>8193</v>
      </c>
      <c r="M35" s="250">
        <f>IF(ISERROR(F35/L35-1),"         /0",(F35/L35-1))</f>
        <v>-0.25961186378615897</v>
      </c>
      <c r="N35" s="248">
        <v>6930</v>
      </c>
      <c r="O35" s="246">
        <v>5889</v>
      </c>
      <c r="P35" s="247"/>
      <c r="Q35" s="246"/>
      <c r="R35" s="247">
        <f>SUM(N35:Q35)</f>
        <v>12819</v>
      </c>
      <c r="S35" s="249">
        <f>R35/$R$9</f>
        <v>0.010600180762892174</v>
      </c>
      <c r="T35" s="252">
        <v>8908</v>
      </c>
      <c r="U35" s="246">
        <v>8986</v>
      </c>
      <c r="V35" s="247"/>
      <c r="W35" s="246"/>
      <c r="X35" s="247">
        <f>SUM(T35:W35)</f>
        <v>17894</v>
      </c>
      <c r="Y35" s="245">
        <f>IF(ISERROR(R35/X35-1),"         /0",(R35/X35-1))</f>
        <v>-0.2836146194255058</v>
      </c>
    </row>
    <row r="36" spans="1:25" ht="18.75" customHeight="1">
      <c r="A36" s="251" t="s">
        <v>285</v>
      </c>
      <c r="B36" s="248">
        <v>2555</v>
      </c>
      <c r="C36" s="246">
        <v>1187</v>
      </c>
      <c r="D36" s="247">
        <v>0</v>
      </c>
      <c r="E36" s="246">
        <v>0</v>
      </c>
      <c r="F36" s="247">
        <f t="shared" si="0"/>
        <v>3742</v>
      </c>
      <c r="G36" s="249">
        <f t="shared" si="1"/>
        <v>0.0071024560604335115</v>
      </c>
      <c r="H36" s="248">
        <v>2380</v>
      </c>
      <c r="I36" s="246">
        <v>2334</v>
      </c>
      <c r="J36" s="247"/>
      <c r="K36" s="246"/>
      <c r="L36" s="247">
        <f t="shared" si="2"/>
        <v>4714</v>
      </c>
      <c r="M36" s="250">
        <f t="shared" si="3"/>
        <v>-0.20619431480695805</v>
      </c>
      <c r="N36" s="248">
        <v>5161</v>
      </c>
      <c r="O36" s="246">
        <v>3726</v>
      </c>
      <c r="P36" s="247"/>
      <c r="Q36" s="246">
        <v>0</v>
      </c>
      <c r="R36" s="247">
        <f t="shared" si="4"/>
        <v>8887</v>
      </c>
      <c r="S36" s="249">
        <f t="shared" si="5"/>
        <v>0.007348764056464837</v>
      </c>
      <c r="T36" s="252">
        <v>7310</v>
      </c>
      <c r="U36" s="246">
        <v>7488</v>
      </c>
      <c r="V36" s="247"/>
      <c r="W36" s="246"/>
      <c r="X36" s="247">
        <f t="shared" si="6"/>
        <v>14798</v>
      </c>
      <c r="Y36" s="245">
        <f t="shared" si="7"/>
        <v>-0.39944587106365725</v>
      </c>
    </row>
    <row r="37" spans="1:25" ht="18.75" customHeight="1">
      <c r="A37" s="251" t="s">
        <v>286</v>
      </c>
      <c r="B37" s="248">
        <v>1621</v>
      </c>
      <c r="C37" s="246">
        <v>1460</v>
      </c>
      <c r="D37" s="247">
        <v>0</v>
      </c>
      <c r="E37" s="246">
        <v>0</v>
      </c>
      <c r="F37" s="247">
        <f t="shared" si="0"/>
        <v>3081</v>
      </c>
      <c r="G37" s="249">
        <f t="shared" si="1"/>
        <v>0.005847853319667464</v>
      </c>
      <c r="H37" s="248">
        <v>826</v>
      </c>
      <c r="I37" s="246">
        <v>899</v>
      </c>
      <c r="J37" s="247"/>
      <c r="K37" s="246">
        <v>0</v>
      </c>
      <c r="L37" s="247">
        <f t="shared" si="2"/>
        <v>1725</v>
      </c>
      <c r="M37" s="250">
        <f t="shared" si="3"/>
        <v>0.7860869565217392</v>
      </c>
      <c r="N37" s="248">
        <v>3852</v>
      </c>
      <c r="O37" s="246">
        <v>3351</v>
      </c>
      <c r="P37" s="247"/>
      <c r="Q37" s="246">
        <v>0</v>
      </c>
      <c r="R37" s="247">
        <f t="shared" si="4"/>
        <v>7203</v>
      </c>
      <c r="S37" s="249">
        <f t="shared" si="5"/>
        <v>0.005956244795624645</v>
      </c>
      <c r="T37" s="252">
        <v>1949</v>
      </c>
      <c r="U37" s="246">
        <v>1769</v>
      </c>
      <c r="V37" s="247"/>
      <c r="W37" s="246">
        <v>0</v>
      </c>
      <c r="X37" s="247">
        <f t="shared" si="6"/>
        <v>3718</v>
      </c>
      <c r="Y37" s="245">
        <f t="shared" si="7"/>
        <v>0.9373318988703605</v>
      </c>
    </row>
    <row r="38" spans="1:25" ht="18.75" customHeight="1">
      <c r="A38" s="251" t="s">
        <v>287</v>
      </c>
      <c r="B38" s="248">
        <v>1091</v>
      </c>
      <c r="C38" s="246">
        <v>1057</v>
      </c>
      <c r="D38" s="247">
        <v>3</v>
      </c>
      <c r="E38" s="246">
        <v>0</v>
      </c>
      <c r="F38" s="247">
        <f t="shared" si="0"/>
        <v>2151</v>
      </c>
      <c r="G38" s="249">
        <f t="shared" si="1"/>
        <v>0.004082678510420225</v>
      </c>
      <c r="H38" s="248">
        <v>814</v>
      </c>
      <c r="I38" s="246">
        <v>660</v>
      </c>
      <c r="J38" s="247"/>
      <c r="K38" s="246">
        <v>0</v>
      </c>
      <c r="L38" s="247">
        <f t="shared" si="2"/>
        <v>1474</v>
      </c>
      <c r="M38" s="250">
        <f t="shared" si="3"/>
        <v>0.45929443690637717</v>
      </c>
      <c r="N38" s="248">
        <v>3231</v>
      </c>
      <c r="O38" s="246">
        <v>2380</v>
      </c>
      <c r="P38" s="247">
        <v>3</v>
      </c>
      <c r="Q38" s="246"/>
      <c r="R38" s="247">
        <f t="shared" si="4"/>
        <v>5614</v>
      </c>
      <c r="S38" s="249">
        <f t="shared" si="5"/>
        <v>0.004642282143917362</v>
      </c>
      <c r="T38" s="252">
        <v>2511</v>
      </c>
      <c r="U38" s="246">
        <v>1644</v>
      </c>
      <c r="V38" s="247"/>
      <c r="W38" s="246">
        <v>0</v>
      </c>
      <c r="X38" s="247">
        <f t="shared" si="6"/>
        <v>4155</v>
      </c>
      <c r="Y38" s="245">
        <f t="shared" si="7"/>
        <v>0.3511432009626956</v>
      </c>
    </row>
    <row r="39" spans="1:25" ht="18.75" customHeight="1">
      <c r="A39" s="251" t="s">
        <v>288</v>
      </c>
      <c r="B39" s="248">
        <v>1112</v>
      </c>
      <c r="C39" s="246">
        <v>958</v>
      </c>
      <c r="D39" s="247">
        <v>0</v>
      </c>
      <c r="E39" s="246">
        <v>0</v>
      </c>
      <c r="F39" s="247">
        <f t="shared" si="0"/>
        <v>2070</v>
      </c>
      <c r="G39" s="249">
        <f t="shared" si="1"/>
        <v>0.003928937478647079</v>
      </c>
      <c r="H39" s="248">
        <v>1552</v>
      </c>
      <c r="I39" s="246">
        <v>1306</v>
      </c>
      <c r="J39" s="247"/>
      <c r="K39" s="246">
        <v>0</v>
      </c>
      <c r="L39" s="247">
        <f t="shared" si="2"/>
        <v>2858</v>
      </c>
      <c r="M39" s="250">
        <f t="shared" si="3"/>
        <v>-0.2757172848145556</v>
      </c>
      <c r="N39" s="248">
        <v>2382</v>
      </c>
      <c r="O39" s="246">
        <v>2073</v>
      </c>
      <c r="P39" s="247"/>
      <c r="Q39" s="246">
        <v>0</v>
      </c>
      <c r="R39" s="247">
        <f t="shared" si="4"/>
        <v>4455</v>
      </c>
      <c r="S39" s="249">
        <f t="shared" si="5"/>
        <v>0.003683891512495876</v>
      </c>
      <c r="T39" s="252">
        <v>3410</v>
      </c>
      <c r="U39" s="246">
        <v>3011</v>
      </c>
      <c r="V39" s="247"/>
      <c r="W39" s="246">
        <v>0</v>
      </c>
      <c r="X39" s="247">
        <f t="shared" si="6"/>
        <v>6421</v>
      </c>
      <c r="Y39" s="245">
        <f t="shared" si="7"/>
        <v>-0.30618283756424236</v>
      </c>
    </row>
    <row r="40" spans="1:25" ht="18.75" customHeight="1">
      <c r="A40" s="251" t="s">
        <v>289</v>
      </c>
      <c r="B40" s="248">
        <v>773</v>
      </c>
      <c r="C40" s="246">
        <v>801</v>
      </c>
      <c r="D40" s="247">
        <v>0</v>
      </c>
      <c r="E40" s="246">
        <v>0</v>
      </c>
      <c r="F40" s="247">
        <f t="shared" si="0"/>
        <v>1574</v>
      </c>
      <c r="G40" s="249">
        <f t="shared" si="1"/>
        <v>0.0029875109137152186</v>
      </c>
      <c r="H40" s="248">
        <v>21</v>
      </c>
      <c r="I40" s="246">
        <v>10</v>
      </c>
      <c r="J40" s="247"/>
      <c r="K40" s="246"/>
      <c r="L40" s="247">
        <f t="shared" si="2"/>
        <v>31</v>
      </c>
      <c r="M40" s="250">
        <f t="shared" si="3"/>
        <v>49.774193548387096</v>
      </c>
      <c r="N40" s="248">
        <v>1790</v>
      </c>
      <c r="O40" s="246">
        <v>1731</v>
      </c>
      <c r="P40" s="247"/>
      <c r="Q40" s="246"/>
      <c r="R40" s="247">
        <f t="shared" si="4"/>
        <v>3521</v>
      </c>
      <c r="S40" s="249">
        <f t="shared" si="5"/>
        <v>0.002911556007968121</v>
      </c>
      <c r="T40" s="252">
        <v>39</v>
      </c>
      <c r="U40" s="246">
        <v>29</v>
      </c>
      <c r="V40" s="247"/>
      <c r="W40" s="246"/>
      <c r="X40" s="247">
        <f t="shared" si="6"/>
        <v>68</v>
      </c>
      <c r="Y40" s="245">
        <f t="shared" si="7"/>
        <v>50.779411764705884</v>
      </c>
    </row>
    <row r="41" spans="1:25" ht="18.75" customHeight="1">
      <c r="A41" s="251" t="s">
        <v>290</v>
      </c>
      <c r="B41" s="248">
        <v>546</v>
      </c>
      <c r="C41" s="246">
        <v>635</v>
      </c>
      <c r="D41" s="247">
        <v>0</v>
      </c>
      <c r="E41" s="246">
        <v>0</v>
      </c>
      <c r="F41" s="247">
        <f aca="true" t="shared" si="8" ref="F41:F73">SUM(B41:E41)</f>
        <v>1181</v>
      </c>
      <c r="G41" s="249">
        <f aca="true" t="shared" si="9" ref="G41:G73">F41/$F$9</f>
        <v>0.0022415822040010628</v>
      </c>
      <c r="H41" s="248">
        <v>295</v>
      </c>
      <c r="I41" s="246">
        <v>336</v>
      </c>
      <c r="J41" s="247"/>
      <c r="K41" s="246"/>
      <c r="L41" s="247">
        <f aca="true" t="shared" si="10" ref="L41:L73">SUM(H41:K41)</f>
        <v>631</v>
      </c>
      <c r="M41" s="250">
        <f aca="true" t="shared" si="11" ref="M41:M73">IF(ISERROR(F41/L41-1),"         /0",(F41/L41-1))</f>
        <v>0.8716323296354993</v>
      </c>
      <c r="N41" s="248">
        <v>1112</v>
      </c>
      <c r="O41" s="246">
        <v>1105</v>
      </c>
      <c r="P41" s="247">
        <v>4</v>
      </c>
      <c r="Q41" s="246"/>
      <c r="R41" s="247">
        <f aca="true" t="shared" si="12" ref="R41:R73">SUM(N41:Q41)</f>
        <v>2221</v>
      </c>
      <c r="S41" s="249">
        <f aca="true" t="shared" si="13" ref="S41:S73">R41/$R$9</f>
        <v>0.0018365708303598968</v>
      </c>
      <c r="T41" s="252">
        <v>652</v>
      </c>
      <c r="U41" s="246">
        <v>548</v>
      </c>
      <c r="V41" s="247"/>
      <c r="W41" s="246"/>
      <c r="X41" s="247">
        <f aca="true" t="shared" si="14" ref="X41:X73">SUM(T41:W41)</f>
        <v>1200</v>
      </c>
      <c r="Y41" s="245">
        <f aca="true" t="shared" si="15" ref="Y41:Y73">IF(ISERROR(R41/X41-1),"         /0",(R41/X41-1))</f>
        <v>0.8508333333333333</v>
      </c>
    </row>
    <row r="42" spans="1:25" ht="18.75" customHeight="1">
      <c r="A42" s="251" t="s">
        <v>291</v>
      </c>
      <c r="B42" s="248">
        <v>463</v>
      </c>
      <c r="C42" s="246">
        <v>207</v>
      </c>
      <c r="D42" s="247">
        <v>0</v>
      </c>
      <c r="E42" s="246">
        <v>0</v>
      </c>
      <c r="F42" s="247">
        <f t="shared" si="8"/>
        <v>670</v>
      </c>
      <c r="G42" s="249">
        <f t="shared" si="9"/>
        <v>0.0012716850776297308</v>
      </c>
      <c r="H42" s="248">
        <v>703</v>
      </c>
      <c r="I42" s="246">
        <v>260</v>
      </c>
      <c r="J42" s="247"/>
      <c r="K42" s="246"/>
      <c r="L42" s="247">
        <f t="shared" si="10"/>
        <v>963</v>
      </c>
      <c r="M42" s="250">
        <f t="shared" si="11"/>
        <v>-0.30425752855659394</v>
      </c>
      <c r="N42" s="248">
        <v>1120</v>
      </c>
      <c r="O42" s="246">
        <v>764</v>
      </c>
      <c r="P42" s="247"/>
      <c r="Q42" s="246"/>
      <c r="R42" s="247">
        <f t="shared" si="12"/>
        <v>1884</v>
      </c>
      <c r="S42" s="249">
        <f t="shared" si="13"/>
        <v>0.0015579015958568417</v>
      </c>
      <c r="T42" s="252">
        <v>1742</v>
      </c>
      <c r="U42" s="246">
        <v>916</v>
      </c>
      <c r="V42" s="247"/>
      <c r="W42" s="246"/>
      <c r="X42" s="247">
        <f t="shared" si="14"/>
        <v>2658</v>
      </c>
      <c r="Y42" s="245">
        <f t="shared" si="15"/>
        <v>-0.291196388261851</v>
      </c>
    </row>
    <row r="43" spans="1:25" ht="18.75" customHeight="1">
      <c r="A43" s="251" t="s">
        <v>292</v>
      </c>
      <c r="B43" s="248">
        <v>275</v>
      </c>
      <c r="C43" s="246">
        <v>293</v>
      </c>
      <c r="D43" s="247">
        <v>0</v>
      </c>
      <c r="E43" s="246">
        <v>0</v>
      </c>
      <c r="F43" s="247">
        <f t="shared" si="8"/>
        <v>568</v>
      </c>
      <c r="G43" s="249">
        <f t="shared" si="9"/>
        <v>0.0010780852598413241</v>
      </c>
      <c r="H43" s="248">
        <v>264</v>
      </c>
      <c r="I43" s="246">
        <v>291</v>
      </c>
      <c r="J43" s="247"/>
      <c r="K43" s="246"/>
      <c r="L43" s="247">
        <f t="shared" si="10"/>
        <v>555</v>
      </c>
      <c r="M43" s="250">
        <f t="shared" si="11"/>
        <v>0.023423423423423406</v>
      </c>
      <c r="N43" s="248">
        <v>908</v>
      </c>
      <c r="O43" s="246">
        <v>605</v>
      </c>
      <c r="P43" s="247"/>
      <c r="Q43" s="246"/>
      <c r="R43" s="247">
        <f t="shared" si="12"/>
        <v>1513</v>
      </c>
      <c r="S43" s="249">
        <f t="shared" si="13"/>
        <v>0.0012511173644009562</v>
      </c>
      <c r="T43" s="252">
        <v>660</v>
      </c>
      <c r="U43" s="246">
        <v>586</v>
      </c>
      <c r="V43" s="247"/>
      <c r="W43" s="246"/>
      <c r="X43" s="247">
        <f t="shared" si="14"/>
        <v>1246</v>
      </c>
      <c r="Y43" s="245">
        <f t="shared" si="15"/>
        <v>0.2142857142857142</v>
      </c>
    </row>
    <row r="44" spans="1:25" ht="18.75" customHeight="1" thickBot="1">
      <c r="A44" s="251" t="s">
        <v>258</v>
      </c>
      <c r="B44" s="248">
        <v>12435</v>
      </c>
      <c r="C44" s="246">
        <v>13254</v>
      </c>
      <c r="D44" s="247">
        <v>248</v>
      </c>
      <c r="E44" s="246">
        <v>6</v>
      </c>
      <c r="F44" s="247">
        <f t="shared" si="8"/>
        <v>25943</v>
      </c>
      <c r="G44" s="249">
        <f t="shared" si="9"/>
        <v>0.049240785028280755</v>
      </c>
      <c r="H44" s="248">
        <v>14951</v>
      </c>
      <c r="I44" s="246">
        <v>13976</v>
      </c>
      <c r="J44" s="247">
        <v>8</v>
      </c>
      <c r="K44" s="246">
        <v>6</v>
      </c>
      <c r="L44" s="247">
        <f t="shared" si="10"/>
        <v>28941</v>
      </c>
      <c r="M44" s="250">
        <f t="shared" si="11"/>
        <v>-0.10359006254103176</v>
      </c>
      <c r="N44" s="248">
        <v>25880</v>
      </c>
      <c r="O44" s="246">
        <v>26915</v>
      </c>
      <c r="P44" s="247">
        <v>292</v>
      </c>
      <c r="Q44" s="246">
        <v>10</v>
      </c>
      <c r="R44" s="247">
        <f t="shared" si="12"/>
        <v>53097</v>
      </c>
      <c r="S44" s="249">
        <f t="shared" si="13"/>
        <v>0.04390652921189529</v>
      </c>
      <c r="T44" s="252">
        <v>31593</v>
      </c>
      <c r="U44" s="246">
        <v>28488</v>
      </c>
      <c r="V44" s="247">
        <v>128</v>
      </c>
      <c r="W44" s="246">
        <v>89</v>
      </c>
      <c r="X44" s="247">
        <f t="shared" si="14"/>
        <v>60298</v>
      </c>
      <c r="Y44" s="245">
        <f t="shared" si="15"/>
        <v>-0.11942352980198345</v>
      </c>
    </row>
    <row r="45" spans="1:25" s="237" customFormat="1" ht="18.75" customHeight="1">
      <c r="A45" s="244" t="s">
        <v>59</v>
      </c>
      <c r="B45" s="241">
        <f>SUM(B46:B56)</f>
        <v>40237</v>
      </c>
      <c r="C45" s="240">
        <f>SUM(C46:C56)</f>
        <v>33922</v>
      </c>
      <c r="D45" s="239">
        <f>SUM(D46:D56)</f>
        <v>21</v>
      </c>
      <c r="E45" s="240">
        <f>SUM(E46:E56)</f>
        <v>4</v>
      </c>
      <c r="F45" s="239">
        <f t="shared" si="8"/>
        <v>74184</v>
      </c>
      <c r="G45" s="242">
        <f t="shared" si="9"/>
        <v>0.1408040086550507</v>
      </c>
      <c r="H45" s="241">
        <f>SUM(H46:H56)</f>
        <v>39273</v>
      </c>
      <c r="I45" s="240">
        <f>SUM(I46:I56)</f>
        <v>31694</v>
      </c>
      <c r="J45" s="239">
        <f>SUM(J46:J56)</f>
        <v>4</v>
      </c>
      <c r="K45" s="240">
        <f>SUM(K46:K56)</f>
        <v>4</v>
      </c>
      <c r="L45" s="239">
        <f t="shared" si="10"/>
        <v>70975</v>
      </c>
      <c r="M45" s="243">
        <f t="shared" si="11"/>
        <v>0.04521310320535399</v>
      </c>
      <c r="N45" s="241">
        <f>SUM(N46:N56)</f>
        <v>92803</v>
      </c>
      <c r="O45" s="240">
        <f>SUM(O46:O56)</f>
        <v>78641</v>
      </c>
      <c r="P45" s="239">
        <f>SUM(P46:P56)</f>
        <v>34</v>
      </c>
      <c r="Q45" s="240">
        <f>SUM(Q46:Q56)</f>
        <v>10</v>
      </c>
      <c r="R45" s="239">
        <f t="shared" si="12"/>
        <v>171488</v>
      </c>
      <c r="S45" s="242">
        <f t="shared" si="13"/>
        <v>0.14180542933667625</v>
      </c>
      <c r="T45" s="241">
        <f>SUM(T46:T56)</f>
        <v>92649</v>
      </c>
      <c r="U45" s="240">
        <f>SUM(U46:U56)</f>
        <v>74022</v>
      </c>
      <c r="V45" s="239">
        <f>SUM(V46:V56)</f>
        <v>47</v>
      </c>
      <c r="W45" s="240">
        <f>SUM(W46:W56)</f>
        <v>23</v>
      </c>
      <c r="X45" s="239">
        <f t="shared" si="14"/>
        <v>166741</v>
      </c>
      <c r="Y45" s="238">
        <f t="shared" si="15"/>
        <v>0.028469302690999898</v>
      </c>
    </row>
    <row r="46" spans="1:25" ht="18.75" customHeight="1">
      <c r="A46" s="251" t="s">
        <v>293</v>
      </c>
      <c r="B46" s="248">
        <v>16148</v>
      </c>
      <c r="C46" s="246">
        <v>14644</v>
      </c>
      <c r="D46" s="247">
        <v>0</v>
      </c>
      <c r="E46" s="246">
        <v>0</v>
      </c>
      <c r="F46" s="247">
        <f t="shared" si="8"/>
        <v>30792</v>
      </c>
      <c r="G46" s="249">
        <f t="shared" si="9"/>
        <v>0.05844436852294727</v>
      </c>
      <c r="H46" s="248">
        <v>14961</v>
      </c>
      <c r="I46" s="246">
        <v>13778</v>
      </c>
      <c r="J46" s="247"/>
      <c r="K46" s="246"/>
      <c r="L46" s="247">
        <f t="shared" si="10"/>
        <v>28739</v>
      </c>
      <c r="M46" s="250">
        <f t="shared" si="11"/>
        <v>0.07143602769755386</v>
      </c>
      <c r="N46" s="248">
        <v>37359</v>
      </c>
      <c r="O46" s="246">
        <v>35021</v>
      </c>
      <c r="P46" s="247"/>
      <c r="Q46" s="246"/>
      <c r="R46" s="247">
        <f t="shared" si="12"/>
        <v>72380</v>
      </c>
      <c r="S46" s="249">
        <f t="shared" si="13"/>
        <v>0.05985186704252558</v>
      </c>
      <c r="T46" s="248">
        <v>36348</v>
      </c>
      <c r="U46" s="246">
        <v>32926</v>
      </c>
      <c r="V46" s="247"/>
      <c r="W46" s="246"/>
      <c r="X46" s="230">
        <f t="shared" si="14"/>
        <v>69274</v>
      </c>
      <c r="Y46" s="245">
        <f t="shared" si="15"/>
        <v>0.04483644657447239</v>
      </c>
    </row>
    <row r="47" spans="1:25" ht="18.75" customHeight="1">
      <c r="A47" s="251" t="s">
        <v>294</v>
      </c>
      <c r="B47" s="248">
        <v>6507</v>
      </c>
      <c r="C47" s="246">
        <v>5804</v>
      </c>
      <c r="D47" s="247">
        <v>0</v>
      </c>
      <c r="E47" s="246">
        <v>0</v>
      </c>
      <c r="F47" s="247">
        <f t="shared" si="8"/>
        <v>12311</v>
      </c>
      <c r="G47" s="249">
        <f t="shared" si="9"/>
        <v>0.02336673879208898</v>
      </c>
      <c r="H47" s="248">
        <v>6152</v>
      </c>
      <c r="I47" s="246">
        <v>5119</v>
      </c>
      <c r="J47" s="247"/>
      <c r="K47" s="246"/>
      <c r="L47" s="247">
        <f t="shared" si="10"/>
        <v>11271</v>
      </c>
      <c r="M47" s="250">
        <f t="shared" si="11"/>
        <v>0.09227220299884653</v>
      </c>
      <c r="N47" s="248">
        <v>14748</v>
      </c>
      <c r="O47" s="246">
        <v>13401</v>
      </c>
      <c r="P47" s="247"/>
      <c r="Q47" s="246"/>
      <c r="R47" s="247">
        <f t="shared" si="12"/>
        <v>28149</v>
      </c>
      <c r="S47" s="249">
        <f t="shared" si="13"/>
        <v>0.023276736741918387</v>
      </c>
      <c r="T47" s="248">
        <v>14288</v>
      </c>
      <c r="U47" s="246">
        <v>12137</v>
      </c>
      <c r="V47" s="247"/>
      <c r="W47" s="246"/>
      <c r="X47" s="230">
        <f t="shared" si="14"/>
        <v>26425</v>
      </c>
      <c r="Y47" s="245">
        <f t="shared" si="15"/>
        <v>0.06524124881740767</v>
      </c>
    </row>
    <row r="48" spans="1:25" ht="18.75" customHeight="1">
      <c r="A48" s="251" t="s">
        <v>295</v>
      </c>
      <c r="B48" s="248">
        <v>4564</v>
      </c>
      <c r="C48" s="246">
        <v>4301</v>
      </c>
      <c r="D48" s="247">
        <v>0</v>
      </c>
      <c r="E48" s="246">
        <v>0</v>
      </c>
      <c r="F48" s="247">
        <f t="shared" si="8"/>
        <v>8865</v>
      </c>
      <c r="G48" s="249">
        <f t="shared" si="9"/>
        <v>0.016826101810727707</v>
      </c>
      <c r="H48" s="248">
        <v>4817</v>
      </c>
      <c r="I48" s="246">
        <v>4536</v>
      </c>
      <c r="J48" s="247">
        <v>0</v>
      </c>
      <c r="K48" s="246">
        <v>0</v>
      </c>
      <c r="L48" s="247">
        <f t="shared" si="10"/>
        <v>9353</v>
      </c>
      <c r="M48" s="250">
        <f t="shared" si="11"/>
        <v>-0.0521757724794184</v>
      </c>
      <c r="N48" s="248">
        <v>11000</v>
      </c>
      <c r="O48" s="246">
        <v>9383</v>
      </c>
      <c r="P48" s="247"/>
      <c r="Q48" s="246">
        <v>0</v>
      </c>
      <c r="R48" s="247">
        <f t="shared" si="12"/>
        <v>20383</v>
      </c>
      <c r="S48" s="249">
        <f t="shared" si="13"/>
        <v>0.01685494067322187</v>
      </c>
      <c r="T48" s="248">
        <v>11270</v>
      </c>
      <c r="U48" s="246">
        <v>9321</v>
      </c>
      <c r="V48" s="247">
        <v>0</v>
      </c>
      <c r="W48" s="246">
        <v>0</v>
      </c>
      <c r="X48" s="230">
        <f t="shared" si="14"/>
        <v>20591</v>
      </c>
      <c r="Y48" s="245">
        <f t="shared" si="15"/>
        <v>-0.010101500655626205</v>
      </c>
    </row>
    <row r="49" spans="1:25" ht="18.75" customHeight="1">
      <c r="A49" s="251" t="s">
        <v>296</v>
      </c>
      <c r="B49" s="248">
        <v>4856</v>
      </c>
      <c r="C49" s="246">
        <v>3376</v>
      </c>
      <c r="D49" s="247">
        <v>0</v>
      </c>
      <c r="E49" s="246">
        <v>0</v>
      </c>
      <c r="F49" s="247">
        <f t="shared" si="8"/>
        <v>8232</v>
      </c>
      <c r="G49" s="249">
        <f t="shared" si="9"/>
        <v>0.015624644117982006</v>
      </c>
      <c r="H49" s="248">
        <v>4835</v>
      </c>
      <c r="I49" s="246">
        <v>3206</v>
      </c>
      <c r="J49" s="247"/>
      <c r="K49" s="246"/>
      <c r="L49" s="247">
        <f t="shared" si="10"/>
        <v>8041</v>
      </c>
      <c r="M49" s="250">
        <f t="shared" si="11"/>
        <v>0.023753264519338346</v>
      </c>
      <c r="N49" s="248">
        <v>10634</v>
      </c>
      <c r="O49" s="246">
        <v>7358</v>
      </c>
      <c r="P49" s="247"/>
      <c r="Q49" s="246"/>
      <c r="R49" s="247">
        <f t="shared" si="12"/>
        <v>17992</v>
      </c>
      <c r="S49" s="249">
        <f t="shared" si="13"/>
        <v>0.014877794858097822</v>
      </c>
      <c r="T49" s="248">
        <v>10345</v>
      </c>
      <c r="U49" s="246">
        <v>7188</v>
      </c>
      <c r="V49" s="247"/>
      <c r="W49" s="246"/>
      <c r="X49" s="230">
        <f t="shared" si="14"/>
        <v>17533</v>
      </c>
      <c r="Y49" s="245">
        <f t="shared" si="15"/>
        <v>0.02617920492785042</v>
      </c>
    </row>
    <row r="50" spans="1:25" ht="18.75" customHeight="1">
      <c r="A50" s="251" t="s">
        <v>297</v>
      </c>
      <c r="B50" s="248">
        <v>2072</v>
      </c>
      <c r="C50" s="246">
        <v>1285</v>
      </c>
      <c r="D50" s="247">
        <v>1</v>
      </c>
      <c r="E50" s="246">
        <v>0</v>
      </c>
      <c r="F50" s="247">
        <f t="shared" si="8"/>
        <v>3358</v>
      </c>
      <c r="G50" s="249">
        <f t="shared" si="9"/>
        <v>0.006373609687583039</v>
      </c>
      <c r="H50" s="248">
        <v>1744</v>
      </c>
      <c r="I50" s="246">
        <v>1287</v>
      </c>
      <c r="J50" s="247"/>
      <c r="K50" s="246"/>
      <c r="L50" s="247">
        <f t="shared" si="10"/>
        <v>3031</v>
      </c>
      <c r="M50" s="250">
        <f t="shared" si="11"/>
        <v>0.10788518640712641</v>
      </c>
      <c r="N50" s="248">
        <v>4106</v>
      </c>
      <c r="O50" s="246">
        <v>3220</v>
      </c>
      <c r="P50" s="247">
        <v>1</v>
      </c>
      <c r="Q50" s="246"/>
      <c r="R50" s="247">
        <f t="shared" si="12"/>
        <v>7327</v>
      </c>
      <c r="S50" s="249">
        <f t="shared" si="13"/>
        <v>0.006058781843334968</v>
      </c>
      <c r="T50" s="248">
        <v>3805</v>
      </c>
      <c r="U50" s="246">
        <v>3208</v>
      </c>
      <c r="V50" s="247"/>
      <c r="W50" s="246"/>
      <c r="X50" s="230">
        <f t="shared" si="14"/>
        <v>7013</v>
      </c>
      <c r="Y50" s="245">
        <f t="shared" si="15"/>
        <v>0.04477399115927572</v>
      </c>
    </row>
    <row r="51" spans="1:25" ht="18.75" customHeight="1">
      <c r="A51" s="251" t="s">
        <v>298</v>
      </c>
      <c r="B51" s="248">
        <v>1669</v>
      </c>
      <c r="C51" s="246">
        <v>1410</v>
      </c>
      <c r="D51" s="247">
        <v>0</v>
      </c>
      <c r="E51" s="246">
        <v>0</v>
      </c>
      <c r="F51" s="247">
        <f t="shared" si="8"/>
        <v>3079</v>
      </c>
      <c r="G51" s="249">
        <f t="shared" si="9"/>
        <v>0.005844057244808867</v>
      </c>
      <c r="H51" s="248">
        <v>995</v>
      </c>
      <c r="I51" s="246">
        <v>972</v>
      </c>
      <c r="J51" s="247"/>
      <c r="K51" s="246"/>
      <c r="L51" s="247">
        <f t="shared" si="10"/>
        <v>1967</v>
      </c>
      <c r="M51" s="250">
        <f t="shared" si="11"/>
        <v>0.56532791052364</v>
      </c>
      <c r="N51" s="248">
        <v>3557</v>
      </c>
      <c r="O51" s="246">
        <v>3580</v>
      </c>
      <c r="P51" s="247"/>
      <c r="Q51" s="246"/>
      <c r="R51" s="247">
        <f t="shared" si="12"/>
        <v>7137</v>
      </c>
      <c r="S51" s="249">
        <f t="shared" si="13"/>
        <v>0.005901668625069151</v>
      </c>
      <c r="T51" s="248">
        <v>2073</v>
      </c>
      <c r="U51" s="246">
        <v>2658</v>
      </c>
      <c r="V51" s="247"/>
      <c r="W51" s="246"/>
      <c r="X51" s="230">
        <f t="shared" si="14"/>
        <v>4731</v>
      </c>
      <c r="Y51" s="245">
        <f t="shared" si="15"/>
        <v>0.50856055802156</v>
      </c>
    </row>
    <row r="52" spans="1:25" ht="18.75" customHeight="1">
      <c r="A52" s="251" t="s">
        <v>299</v>
      </c>
      <c r="B52" s="248">
        <v>1106</v>
      </c>
      <c r="C52" s="246">
        <v>1011</v>
      </c>
      <c r="D52" s="247">
        <v>1</v>
      </c>
      <c r="E52" s="246">
        <v>0</v>
      </c>
      <c r="F52" s="247">
        <f t="shared" si="8"/>
        <v>2118</v>
      </c>
      <c r="G52" s="249">
        <f t="shared" si="9"/>
        <v>0.004020043275253388</v>
      </c>
      <c r="H52" s="248">
        <v>1763</v>
      </c>
      <c r="I52" s="246">
        <v>1213</v>
      </c>
      <c r="J52" s="247"/>
      <c r="K52" s="246"/>
      <c r="L52" s="247">
        <f t="shared" si="10"/>
        <v>2976</v>
      </c>
      <c r="M52" s="250">
        <f t="shared" si="11"/>
        <v>-0.28830645161290325</v>
      </c>
      <c r="N52" s="248">
        <v>2376</v>
      </c>
      <c r="O52" s="246">
        <v>2125</v>
      </c>
      <c r="P52" s="247">
        <v>4</v>
      </c>
      <c r="Q52" s="246"/>
      <c r="R52" s="247">
        <f t="shared" si="12"/>
        <v>4505</v>
      </c>
      <c r="S52" s="249">
        <f t="shared" si="13"/>
        <v>0.003725237096250038</v>
      </c>
      <c r="T52" s="248">
        <v>3917</v>
      </c>
      <c r="U52" s="246">
        <v>2834</v>
      </c>
      <c r="V52" s="247">
        <v>2</v>
      </c>
      <c r="W52" s="246"/>
      <c r="X52" s="230">
        <f t="shared" si="14"/>
        <v>6753</v>
      </c>
      <c r="Y52" s="245">
        <f t="shared" si="15"/>
        <v>-0.33288908633200054</v>
      </c>
    </row>
    <row r="53" spans="1:25" ht="18.75" customHeight="1">
      <c r="A53" s="251" t="s">
        <v>300</v>
      </c>
      <c r="B53" s="248">
        <v>354</v>
      </c>
      <c r="C53" s="246">
        <v>411</v>
      </c>
      <c r="D53" s="247">
        <v>2</v>
      </c>
      <c r="E53" s="246">
        <v>0</v>
      </c>
      <c r="F53" s="247">
        <f t="shared" si="8"/>
        <v>767</v>
      </c>
      <c r="G53" s="249">
        <f t="shared" si="9"/>
        <v>0.0014557947082716471</v>
      </c>
      <c r="H53" s="248">
        <v>267</v>
      </c>
      <c r="I53" s="246">
        <v>206</v>
      </c>
      <c r="J53" s="247"/>
      <c r="K53" s="246"/>
      <c r="L53" s="247">
        <f t="shared" si="10"/>
        <v>473</v>
      </c>
      <c r="M53" s="250">
        <f t="shared" si="11"/>
        <v>0.6215644820295982</v>
      </c>
      <c r="N53" s="248">
        <v>702</v>
      </c>
      <c r="O53" s="246">
        <v>725</v>
      </c>
      <c r="P53" s="247">
        <v>4</v>
      </c>
      <c r="Q53" s="246"/>
      <c r="R53" s="247">
        <f t="shared" si="12"/>
        <v>1431</v>
      </c>
      <c r="S53" s="249">
        <f t="shared" si="13"/>
        <v>0.0011833106070441297</v>
      </c>
      <c r="T53" s="248">
        <v>692</v>
      </c>
      <c r="U53" s="246">
        <v>604</v>
      </c>
      <c r="V53" s="247">
        <v>4</v>
      </c>
      <c r="W53" s="246"/>
      <c r="X53" s="230">
        <f t="shared" si="14"/>
        <v>1300</v>
      </c>
      <c r="Y53" s="245">
        <f t="shared" si="15"/>
        <v>0.10076923076923072</v>
      </c>
    </row>
    <row r="54" spans="1:25" ht="18.75" customHeight="1">
      <c r="A54" s="251" t="s">
        <v>301</v>
      </c>
      <c r="B54" s="248">
        <v>407</v>
      </c>
      <c r="C54" s="246">
        <v>256</v>
      </c>
      <c r="D54" s="247">
        <v>0</v>
      </c>
      <c r="E54" s="246">
        <v>0</v>
      </c>
      <c r="F54" s="247">
        <f t="shared" si="8"/>
        <v>663</v>
      </c>
      <c r="G54" s="249">
        <f t="shared" si="9"/>
        <v>0.0012583988156246442</v>
      </c>
      <c r="H54" s="248">
        <v>562</v>
      </c>
      <c r="I54" s="246">
        <v>255</v>
      </c>
      <c r="J54" s="247"/>
      <c r="K54" s="246"/>
      <c r="L54" s="247">
        <f t="shared" si="10"/>
        <v>817</v>
      </c>
      <c r="M54" s="250">
        <f t="shared" si="11"/>
        <v>-0.18849449204406366</v>
      </c>
      <c r="N54" s="248">
        <v>1033</v>
      </c>
      <c r="O54" s="246">
        <v>519</v>
      </c>
      <c r="P54" s="247"/>
      <c r="Q54" s="246"/>
      <c r="R54" s="247">
        <f t="shared" si="12"/>
        <v>1552</v>
      </c>
      <c r="S54" s="249">
        <f t="shared" si="13"/>
        <v>0.001283366919729203</v>
      </c>
      <c r="T54" s="248">
        <v>1428</v>
      </c>
      <c r="U54" s="246">
        <v>605</v>
      </c>
      <c r="V54" s="247"/>
      <c r="W54" s="246"/>
      <c r="X54" s="230">
        <f t="shared" si="14"/>
        <v>2033</v>
      </c>
      <c r="Y54" s="245">
        <f t="shared" si="15"/>
        <v>-0.23659616330545996</v>
      </c>
    </row>
    <row r="55" spans="1:25" ht="18.75" customHeight="1">
      <c r="A55" s="251" t="s">
        <v>302</v>
      </c>
      <c r="B55" s="248">
        <v>198</v>
      </c>
      <c r="C55" s="246">
        <v>317</v>
      </c>
      <c r="D55" s="247">
        <v>3</v>
      </c>
      <c r="E55" s="246">
        <v>0</v>
      </c>
      <c r="F55" s="247">
        <f t="shared" si="8"/>
        <v>518</v>
      </c>
      <c r="G55" s="249">
        <f t="shared" si="9"/>
        <v>0.0009831833883764188</v>
      </c>
      <c r="H55" s="248">
        <v>193</v>
      </c>
      <c r="I55" s="246">
        <v>322</v>
      </c>
      <c r="J55" s="247"/>
      <c r="K55" s="246"/>
      <c r="L55" s="247">
        <f t="shared" si="10"/>
        <v>515</v>
      </c>
      <c r="M55" s="250">
        <f t="shared" si="11"/>
        <v>0.005825242718446644</v>
      </c>
      <c r="N55" s="248">
        <v>390</v>
      </c>
      <c r="O55" s="246">
        <v>604</v>
      </c>
      <c r="P55" s="247">
        <v>3</v>
      </c>
      <c r="Q55" s="246"/>
      <c r="R55" s="247">
        <f t="shared" si="12"/>
        <v>997</v>
      </c>
      <c r="S55" s="249">
        <f t="shared" si="13"/>
        <v>0.0008244309400579996</v>
      </c>
      <c r="T55" s="248">
        <v>507</v>
      </c>
      <c r="U55" s="246">
        <v>633</v>
      </c>
      <c r="V55" s="247">
        <v>1</v>
      </c>
      <c r="W55" s="246"/>
      <c r="X55" s="230">
        <f t="shared" si="14"/>
        <v>1141</v>
      </c>
      <c r="Y55" s="245">
        <f t="shared" si="15"/>
        <v>-0.126205083260298</v>
      </c>
    </row>
    <row r="56" spans="1:25" ht="18.75" customHeight="1" thickBot="1">
      <c r="A56" s="251" t="s">
        <v>258</v>
      </c>
      <c r="B56" s="248">
        <v>2356</v>
      </c>
      <c r="C56" s="246">
        <v>1107</v>
      </c>
      <c r="D56" s="247">
        <v>14</v>
      </c>
      <c r="E56" s="246">
        <v>4</v>
      </c>
      <c r="F56" s="247">
        <f t="shared" si="8"/>
        <v>3481</v>
      </c>
      <c r="G56" s="249">
        <f t="shared" si="9"/>
        <v>0.006607068291386706</v>
      </c>
      <c r="H56" s="248">
        <v>2984</v>
      </c>
      <c r="I56" s="246">
        <v>800</v>
      </c>
      <c r="J56" s="247">
        <v>4</v>
      </c>
      <c r="K56" s="246">
        <v>4</v>
      </c>
      <c r="L56" s="247">
        <f t="shared" si="10"/>
        <v>3792</v>
      </c>
      <c r="M56" s="250">
        <f t="shared" si="11"/>
        <v>-0.08201476793248941</v>
      </c>
      <c r="N56" s="248">
        <v>6898</v>
      </c>
      <c r="O56" s="246">
        <v>2705</v>
      </c>
      <c r="P56" s="247">
        <v>22</v>
      </c>
      <c r="Q56" s="246">
        <v>10</v>
      </c>
      <c r="R56" s="247">
        <f t="shared" si="12"/>
        <v>9635</v>
      </c>
      <c r="S56" s="249">
        <f t="shared" si="13"/>
        <v>0.007967293989427107</v>
      </c>
      <c r="T56" s="248">
        <v>7976</v>
      </c>
      <c r="U56" s="246">
        <v>1908</v>
      </c>
      <c r="V56" s="247">
        <v>40</v>
      </c>
      <c r="W56" s="246">
        <v>23</v>
      </c>
      <c r="X56" s="230">
        <f t="shared" si="14"/>
        <v>9947</v>
      </c>
      <c r="Y56" s="245">
        <f t="shared" si="15"/>
        <v>-0.03136624107771191</v>
      </c>
    </row>
    <row r="57" spans="1:25" s="237" customFormat="1" ht="18.75" customHeight="1">
      <c r="A57" s="244" t="s">
        <v>58</v>
      </c>
      <c r="B57" s="241">
        <f>SUM(B58:B68)</f>
        <v>66954</v>
      </c>
      <c r="C57" s="240">
        <f>SUM(C58:C68)</f>
        <v>62383</v>
      </c>
      <c r="D57" s="239">
        <f>SUM(D58:D68)</f>
        <v>795</v>
      </c>
      <c r="E57" s="240">
        <f>SUM(E58:E68)</f>
        <v>755</v>
      </c>
      <c r="F57" s="239">
        <f t="shared" si="8"/>
        <v>130887</v>
      </c>
      <c r="G57" s="242">
        <f t="shared" si="9"/>
        <v>0.24842842500854118</v>
      </c>
      <c r="H57" s="241">
        <f>SUM(H58:H68)</f>
        <v>48664</v>
      </c>
      <c r="I57" s="240">
        <f>SUM(I58:I68)</f>
        <v>43461</v>
      </c>
      <c r="J57" s="239">
        <f>SUM(J58:J68)</f>
        <v>384</v>
      </c>
      <c r="K57" s="240">
        <f>SUM(K58:K68)</f>
        <v>328</v>
      </c>
      <c r="L57" s="239">
        <f t="shared" si="10"/>
        <v>92837</v>
      </c>
      <c r="M57" s="243">
        <f t="shared" si="11"/>
        <v>0.4098581384577269</v>
      </c>
      <c r="N57" s="241">
        <f>SUM(N58:N68)</f>
        <v>159839</v>
      </c>
      <c r="O57" s="240">
        <f>SUM(O58:O68)</f>
        <v>145232</v>
      </c>
      <c r="P57" s="239">
        <f>SUM(P58:P68)</f>
        <v>2620</v>
      </c>
      <c r="Q57" s="240">
        <f>SUM(Q58:Q68)</f>
        <v>2608</v>
      </c>
      <c r="R57" s="239">
        <f t="shared" si="12"/>
        <v>310299</v>
      </c>
      <c r="S57" s="242">
        <f t="shared" si="13"/>
        <v>0.25658986586665716</v>
      </c>
      <c r="T57" s="241">
        <f>SUM(T58:T68)</f>
        <v>123806</v>
      </c>
      <c r="U57" s="240">
        <f>SUM(U58:U68)</f>
        <v>104058</v>
      </c>
      <c r="V57" s="239">
        <f>SUM(V58:V68)</f>
        <v>3443</v>
      </c>
      <c r="W57" s="240">
        <f>SUM(W58:W68)</f>
        <v>3765</v>
      </c>
      <c r="X57" s="239">
        <f t="shared" si="14"/>
        <v>235072</v>
      </c>
      <c r="Y57" s="238">
        <f t="shared" si="15"/>
        <v>0.3200168459025321</v>
      </c>
    </row>
    <row r="58" spans="1:25" s="221" customFormat="1" ht="18.75" customHeight="1">
      <c r="A58" s="236" t="s">
        <v>303</v>
      </c>
      <c r="B58" s="234">
        <v>17452</v>
      </c>
      <c r="C58" s="231">
        <v>16405</v>
      </c>
      <c r="D58" s="230">
        <v>3</v>
      </c>
      <c r="E58" s="231">
        <v>10</v>
      </c>
      <c r="F58" s="230">
        <f t="shared" si="8"/>
        <v>33870</v>
      </c>
      <c r="G58" s="233">
        <f t="shared" si="9"/>
        <v>0.06428652773032684</v>
      </c>
      <c r="H58" s="234">
        <v>13320</v>
      </c>
      <c r="I58" s="231">
        <v>12545</v>
      </c>
      <c r="J58" s="230">
        <v>0</v>
      </c>
      <c r="K58" s="231"/>
      <c r="L58" s="230">
        <f t="shared" si="10"/>
        <v>25865</v>
      </c>
      <c r="M58" s="235">
        <f t="shared" si="11"/>
        <v>0.30949159095302536</v>
      </c>
      <c r="N58" s="234">
        <v>39800</v>
      </c>
      <c r="O58" s="231">
        <v>39882</v>
      </c>
      <c r="P58" s="230">
        <v>3</v>
      </c>
      <c r="Q58" s="231">
        <v>10</v>
      </c>
      <c r="R58" s="230">
        <f t="shared" si="12"/>
        <v>79695</v>
      </c>
      <c r="S58" s="233">
        <f t="shared" si="13"/>
        <v>0.06590072594575956</v>
      </c>
      <c r="T58" s="232">
        <v>31483</v>
      </c>
      <c r="U58" s="231">
        <v>29558</v>
      </c>
      <c r="V58" s="230">
        <v>0</v>
      </c>
      <c r="W58" s="231"/>
      <c r="X58" s="230">
        <f t="shared" si="14"/>
        <v>61041</v>
      </c>
      <c r="Y58" s="229">
        <f t="shared" si="15"/>
        <v>0.3055978768368801</v>
      </c>
    </row>
    <row r="59" spans="1:25" s="221" customFormat="1" ht="18.75" customHeight="1">
      <c r="A59" s="236" t="s">
        <v>304</v>
      </c>
      <c r="B59" s="234">
        <v>8055</v>
      </c>
      <c r="C59" s="231">
        <v>8574</v>
      </c>
      <c r="D59" s="230">
        <v>0</v>
      </c>
      <c r="E59" s="231">
        <v>0</v>
      </c>
      <c r="F59" s="230">
        <f t="shared" si="8"/>
        <v>16629</v>
      </c>
      <c r="G59" s="233">
        <f t="shared" si="9"/>
        <v>0.0315624644117982</v>
      </c>
      <c r="H59" s="234">
        <v>6138</v>
      </c>
      <c r="I59" s="231">
        <v>6578</v>
      </c>
      <c r="J59" s="230"/>
      <c r="K59" s="231"/>
      <c r="L59" s="230">
        <f t="shared" si="10"/>
        <v>12716</v>
      </c>
      <c r="M59" s="235">
        <f t="shared" si="11"/>
        <v>0.30772255426234674</v>
      </c>
      <c r="N59" s="234">
        <v>18500</v>
      </c>
      <c r="O59" s="231">
        <v>18784</v>
      </c>
      <c r="P59" s="230"/>
      <c r="Q59" s="231"/>
      <c r="R59" s="230">
        <f t="shared" si="12"/>
        <v>37284</v>
      </c>
      <c r="S59" s="233">
        <f t="shared" si="13"/>
        <v>0.030830574893803867</v>
      </c>
      <c r="T59" s="232">
        <v>15251</v>
      </c>
      <c r="U59" s="231">
        <v>15642</v>
      </c>
      <c r="V59" s="230"/>
      <c r="W59" s="231"/>
      <c r="X59" s="230">
        <f t="shared" si="14"/>
        <v>30893</v>
      </c>
      <c r="Y59" s="229">
        <f t="shared" si="15"/>
        <v>0.20687534392904539</v>
      </c>
    </row>
    <row r="60" spans="1:25" s="221" customFormat="1" ht="18.75" customHeight="1">
      <c r="A60" s="236" t="s">
        <v>305</v>
      </c>
      <c r="B60" s="234">
        <v>8192</v>
      </c>
      <c r="C60" s="231">
        <v>7272</v>
      </c>
      <c r="D60" s="230">
        <v>0</v>
      </c>
      <c r="E60" s="231">
        <v>0</v>
      </c>
      <c r="F60" s="230">
        <f t="shared" si="8"/>
        <v>15464</v>
      </c>
      <c r="G60" s="233">
        <f t="shared" si="9"/>
        <v>0.029351250806665907</v>
      </c>
      <c r="H60" s="234">
        <v>5686</v>
      </c>
      <c r="I60" s="231">
        <v>4409</v>
      </c>
      <c r="J60" s="230"/>
      <c r="K60" s="231"/>
      <c r="L60" s="230">
        <f t="shared" si="10"/>
        <v>10095</v>
      </c>
      <c r="M60" s="235">
        <f t="shared" si="11"/>
        <v>0.5318474492322933</v>
      </c>
      <c r="N60" s="234">
        <v>21194</v>
      </c>
      <c r="O60" s="231">
        <v>18439</v>
      </c>
      <c r="P60" s="230"/>
      <c r="Q60" s="231">
        <v>0</v>
      </c>
      <c r="R60" s="230">
        <f t="shared" si="12"/>
        <v>39633</v>
      </c>
      <c r="S60" s="233">
        <f t="shared" si="13"/>
        <v>0.03277299041857442</v>
      </c>
      <c r="T60" s="232">
        <v>15103</v>
      </c>
      <c r="U60" s="231">
        <v>11508</v>
      </c>
      <c r="V60" s="230">
        <v>299</v>
      </c>
      <c r="W60" s="231">
        <v>221</v>
      </c>
      <c r="X60" s="230">
        <f t="shared" si="14"/>
        <v>27131</v>
      </c>
      <c r="Y60" s="229">
        <f t="shared" si="15"/>
        <v>0.460801297408868</v>
      </c>
    </row>
    <row r="61" spans="1:25" s="221" customFormat="1" ht="18.75" customHeight="1">
      <c r="A61" s="236" t="s">
        <v>306</v>
      </c>
      <c r="B61" s="234">
        <v>6858</v>
      </c>
      <c r="C61" s="231">
        <v>5560</v>
      </c>
      <c r="D61" s="230">
        <v>1</v>
      </c>
      <c r="E61" s="231">
        <v>0</v>
      </c>
      <c r="F61" s="230">
        <f t="shared" si="8"/>
        <v>12419</v>
      </c>
      <c r="G61" s="233">
        <f t="shared" si="9"/>
        <v>0.023571726834453174</v>
      </c>
      <c r="H61" s="234">
        <v>4682</v>
      </c>
      <c r="I61" s="231">
        <v>3387</v>
      </c>
      <c r="J61" s="230">
        <v>4</v>
      </c>
      <c r="K61" s="231"/>
      <c r="L61" s="230">
        <f t="shared" si="10"/>
        <v>8073</v>
      </c>
      <c r="M61" s="235">
        <f t="shared" si="11"/>
        <v>0.5383376687724515</v>
      </c>
      <c r="N61" s="234">
        <v>17750</v>
      </c>
      <c r="O61" s="231">
        <v>13477</v>
      </c>
      <c r="P61" s="230">
        <v>8</v>
      </c>
      <c r="Q61" s="231">
        <v>7</v>
      </c>
      <c r="R61" s="230">
        <f t="shared" si="12"/>
        <v>31242</v>
      </c>
      <c r="S61" s="233">
        <f t="shared" si="13"/>
        <v>0.025834374552950876</v>
      </c>
      <c r="T61" s="232">
        <v>13006</v>
      </c>
      <c r="U61" s="231">
        <v>8123</v>
      </c>
      <c r="V61" s="230">
        <v>9</v>
      </c>
      <c r="W61" s="231">
        <v>1</v>
      </c>
      <c r="X61" s="230">
        <f t="shared" si="14"/>
        <v>21139</v>
      </c>
      <c r="Y61" s="229">
        <f t="shared" si="15"/>
        <v>0.4779317848526421</v>
      </c>
    </row>
    <row r="62" spans="1:25" s="221" customFormat="1" ht="18.75" customHeight="1">
      <c r="A62" s="236" t="s">
        <v>307</v>
      </c>
      <c r="B62" s="234">
        <v>4182</v>
      </c>
      <c r="C62" s="231">
        <v>4080</v>
      </c>
      <c r="D62" s="230">
        <v>1</v>
      </c>
      <c r="E62" s="231">
        <v>0</v>
      </c>
      <c r="F62" s="230">
        <f t="shared" si="8"/>
        <v>8263</v>
      </c>
      <c r="G62" s="233">
        <f t="shared" si="9"/>
        <v>0.015683483278290247</v>
      </c>
      <c r="H62" s="234">
        <v>1743</v>
      </c>
      <c r="I62" s="231">
        <v>1617</v>
      </c>
      <c r="J62" s="230"/>
      <c r="K62" s="231"/>
      <c r="L62" s="230">
        <f t="shared" si="10"/>
        <v>3360</v>
      </c>
      <c r="M62" s="235">
        <f t="shared" si="11"/>
        <v>1.4592261904761905</v>
      </c>
      <c r="N62" s="234">
        <v>9623</v>
      </c>
      <c r="O62" s="231">
        <v>8235</v>
      </c>
      <c r="P62" s="230">
        <v>1</v>
      </c>
      <c r="Q62" s="231"/>
      <c r="R62" s="230">
        <f t="shared" si="12"/>
        <v>17859</v>
      </c>
      <c r="S62" s="233">
        <f t="shared" si="13"/>
        <v>0.01476781560531175</v>
      </c>
      <c r="T62" s="232">
        <v>4931</v>
      </c>
      <c r="U62" s="231">
        <v>3896</v>
      </c>
      <c r="V62" s="230"/>
      <c r="W62" s="231"/>
      <c r="X62" s="230">
        <f t="shared" si="14"/>
        <v>8827</v>
      </c>
      <c r="Y62" s="229">
        <f t="shared" si="15"/>
        <v>1.0232241984819304</v>
      </c>
    </row>
    <row r="63" spans="1:25" s="221" customFormat="1" ht="18.75" customHeight="1">
      <c r="A63" s="236" t="s">
        <v>308</v>
      </c>
      <c r="B63" s="234">
        <v>3713</v>
      </c>
      <c r="C63" s="231">
        <v>3893</v>
      </c>
      <c r="D63" s="230">
        <v>0</v>
      </c>
      <c r="E63" s="231">
        <v>0</v>
      </c>
      <c r="F63" s="230">
        <f t="shared" si="8"/>
        <v>7606</v>
      </c>
      <c r="G63" s="233">
        <f>F63/$F$9</f>
        <v>0.014436472687241393</v>
      </c>
      <c r="H63" s="234">
        <v>2365</v>
      </c>
      <c r="I63" s="231">
        <v>2197</v>
      </c>
      <c r="J63" s="230">
        <v>7</v>
      </c>
      <c r="K63" s="231">
        <v>1</v>
      </c>
      <c r="L63" s="230">
        <f>SUM(H63:K63)</f>
        <v>4570</v>
      </c>
      <c r="M63" s="235">
        <f>IF(ISERROR(F63/L63-1),"         /0",(F63/L63-1))</f>
        <v>0.664332603938731</v>
      </c>
      <c r="N63" s="234">
        <v>7704</v>
      </c>
      <c r="O63" s="231">
        <v>7593</v>
      </c>
      <c r="P63" s="230">
        <v>15</v>
      </c>
      <c r="Q63" s="231"/>
      <c r="R63" s="230">
        <f>SUM(N63:Q63)</f>
        <v>15312</v>
      </c>
      <c r="S63" s="233">
        <f>R63/$R$9</f>
        <v>0.012661671568874714</v>
      </c>
      <c r="T63" s="232">
        <v>5479</v>
      </c>
      <c r="U63" s="231">
        <v>4745</v>
      </c>
      <c r="V63" s="230">
        <v>8</v>
      </c>
      <c r="W63" s="231">
        <v>1</v>
      </c>
      <c r="X63" s="230">
        <f>SUM(T63:W63)</f>
        <v>10233</v>
      </c>
      <c r="Y63" s="229">
        <f>IF(ISERROR(R63/X63-1),"         /0",(R63/X63-1))</f>
        <v>0.4963353855174435</v>
      </c>
    </row>
    <row r="64" spans="1:25" s="221" customFormat="1" ht="18.75" customHeight="1">
      <c r="A64" s="236" t="s">
        <v>309</v>
      </c>
      <c r="B64" s="234">
        <v>3569</v>
      </c>
      <c r="C64" s="231">
        <v>3570</v>
      </c>
      <c r="D64" s="230">
        <v>0</v>
      </c>
      <c r="E64" s="231">
        <v>0</v>
      </c>
      <c r="F64" s="230">
        <f t="shared" si="8"/>
        <v>7139</v>
      </c>
      <c r="G64" s="233">
        <f t="shared" si="9"/>
        <v>0.013550089207759177</v>
      </c>
      <c r="H64" s="234">
        <v>2477</v>
      </c>
      <c r="I64" s="231">
        <v>2360</v>
      </c>
      <c r="J64" s="230"/>
      <c r="K64" s="231"/>
      <c r="L64" s="230">
        <f t="shared" si="10"/>
        <v>4837</v>
      </c>
      <c r="M64" s="235">
        <f t="shared" si="11"/>
        <v>0.47591482323754386</v>
      </c>
      <c r="N64" s="234">
        <v>8476</v>
      </c>
      <c r="O64" s="231">
        <v>8409</v>
      </c>
      <c r="P64" s="230"/>
      <c r="Q64" s="231"/>
      <c r="R64" s="230">
        <f t="shared" si="12"/>
        <v>16885</v>
      </c>
      <c r="S64" s="233">
        <f t="shared" si="13"/>
        <v>0.013962403633780665</v>
      </c>
      <c r="T64" s="232">
        <v>5915</v>
      </c>
      <c r="U64" s="231">
        <v>5557</v>
      </c>
      <c r="V64" s="230"/>
      <c r="W64" s="231"/>
      <c r="X64" s="230">
        <f t="shared" si="14"/>
        <v>11472</v>
      </c>
      <c r="Y64" s="229">
        <f t="shared" si="15"/>
        <v>0.471844490934449</v>
      </c>
    </row>
    <row r="65" spans="1:25" s="221" customFormat="1" ht="18.75" customHeight="1">
      <c r="A65" s="236" t="s">
        <v>310</v>
      </c>
      <c r="B65" s="234">
        <v>2193</v>
      </c>
      <c r="C65" s="231">
        <v>1937</v>
      </c>
      <c r="D65" s="230">
        <v>0</v>
      </c>
      <c r="E65" s="231">
        <v>0</v>
      </c>
      <c r="F65" s="230">
        <f t="shared" si="8"/>
        <v>4130</v>
      </c>
      <c r="G65" s="233">
        <f t="shared" si="9"/>
        <v>0.007838894583001178</v>
      </c>
      <c r="H65" s="234">
        <v>677</v>
      </c>
      <c r="I65" s="231">
        <v>452</v>
      </c>
      <c r="J65" s="230"/>
      <c r="K65" s="231"/>
      <c r="L65" s="230">
        <f t="shared" si="10"/>
        <v>1129</v>
      </c>
      <c r="M65" s="235">
        <f t="shared" si="11"/>
        <v>2.658104517271922</v>
      </c>
      <c r="N65" s="234">
        <v>4147</v>
      </c>
      <c r="O65" s="231">
        <v>3375</v>
      </c>
      <c r="P65" s="230"/>
      <c r="Q65" s="231"/>
      <c r="R65" s="230">
        <f t="shared" si="12"/>
        <v>7522</v>
      </c>
      <c r="S65" s="233">
        <f t="shared" si="13"/>
        <v>0.006220029619976202</v>
      </c>
      <c r="T65" s="232">
        <v>1797</v>
      </c>
      <c r="U65" s="231">
        <v>1155</v>
      </c>
      <c r="V65" s="230"/>
      <c r="W65" s="231"/>
      <c r="X65" s="230">
        <f t="shared" si="14"/>
        <v>2952</v>
      </c>
      <c r="Y65" s="229">
        <f t="shared" si="15"/>
        <v>1.5481029810298104</v>
      </c>
    </row>
    <row r="66" spans="1:25" s="221" customFormat="1" ht="18.75" customHeight="1">
      <c r="A66" s="236" t="s">
        <v>311</v>
      </c>
      <c r="B66" s="234">
        <v>861</v>
      </c>
      <c r="C66" s="231">
        <v>814</v>
      </c>
      <c r="D66" s="230">
        <v>0</v>
      </c>
      <c r="E66" s="231">
        <v>0</v>
      </c>
      <c r="F66" s="230">
        <f t="shared" si="8"/>
        <v>1675</v>
      </c>
      <c r="G66" s="233">
        <f t="shared" si="9"/>
        <v>0.0031792126940743274</v>
      </c>
      <c r="H66" s="234">
        <v>808</v>
      </c>
      <c r="I66" s="231">
        <v>656</v>
      </c>
      <c r="J66" s="230"/>
      <c r="K66" s="231"/>
      <c r="L66" s="230">
        <f t="shared" si="10"/>
        <v>1464</v>
      </c>
      <c r="M66" s="235">
        <f t="shared" si="11"/>
        <v>0.1441256830601092</v>
      </c>
      <c r="N66" s="234">
        <v>2254</v>
      </c>
      <c r="O66" s="231">
        <v>2143</v>
      </c>
      <c r="P66" s="230"/>
      <c r="Q66" s="231"/>
      <c r="R66" s="230">
        <f t="shared" si="12"/>
        <v>4397</v>
      </c>
      <c r="S66" s="233">
        <f t="shared" si="13"/>
        <v>0.0036359306353410475</v>
      </c>
      <c r="T66" s="232">
        <v>1914</v>
      </c>
      <c r="U66" s="231">
        <v>1799</v>
      </c>
      <c r="V66" s="230"/>
      <c r="W66" s="231"/>
      <c r="X66" s="230">
        <f t="shared" si="14"/>
        <v>3713</v>
      </c>
      <c r="Y66" s="229">
        <f t="shared" si="15"/>
        <v>0.18421761378938872</v>
      </c>
    </row>
    <row r="67" spans="1:25" s="221" customFormat="1" ht="18.75" customHeight="1">
      <c r="A67" s="236" t="s">
        <v>312</v>
      </c>
      <c r="B67" s="234">
        <v>384</v>
      </c>
      <c r="C67" s="231">
        <v>490</v>
      </c>
      <c r="D67" s="230">
        <v>152</v>
      </c>
      <c r="E67" s="231">
        <v>149</v>
      </c>
      <c r="F67" s="230">
        <f t="shared" si="8"/>
        <v>1175</v>
      </c>
      <c r="G67" s="233">
        <f t="shared" si="9"/>
        <v>0.002230193979425274</v>
      </c>
      <c r="H67" s="234">
        <v>89</v>
      </c>
      <c r="I67" s="231">
        <v>61</v>
      </c>
      <c r="J67" s="230"/>
      <c r="K67" s="231"/>
      <c r="L67" s="230">
        <f t="shared" si="10"/>
        <v>150</v>
      </c>
      <c r="M67" s="235">
        <f t="shared" si="11"/>
        <v>6.833333333333333</v>
      </c>
      <c r="N67" s="234">
        <v>1207</v>
      </c>
      <c r="O67" s="231">
        <v>1556</v>
      </c>
      <c r="P67" s="230">
        <v>654</v>
      </c>
      <c r="Q67" s="231">
        <v>1000</v>
      </c>
      <c r="R67" s="230">
        <f t="shared" si="12"/>
        <v>4417</v>
      </c>
      <c r="S67" s="233">
        <f t="shared" si="13"/>
        <v>0.0036524688688427125</v>
      </c>
      <c r="T67" s="232">
        <v>229</v>
      </c>
      <c r="U67" s="231">
        <v>151</v>
      </c>
      <c r="V67" s="230">
        <v>1203</v>
      </c>
      <c r="W67" s="231">
        <v>1597</v>
      </c>
      <c r="X67" s="230">
        <f t="shared" si="14"/>
        <v>3180</v>
      </c>
      <c r="Y67" s="229">
        <f t="shared" si="15"/>
        <v>0.388993710691824</v>
      </c>
    </row>
    <row r="68" spans="1:25" s="221" customFormat="1" ht="18.75" customHeight="1" thickBot="1">
      <c r="A68" s="236" t="s">
        <v>258</v>
      </c>
      <c r="B68" s="234">
        <v>11495</v>
      </c>
      <c r="C68" s="231">
        <v>9788</v>
      </c>
      <c r="D68" s="230">
        <v>638</v>
      </c>
      <c r="E68" s="231">
        <v>596</v>
      </c>
      <c r="F68" s="230">
        <f t="shared" si="8"/>
        <v>22517</v>
      </c>
      <c r="G68" s="233">
        <f t="shared" si="9"/>
        <v>0.04273810879550545</v>
      </c>
      <c r="H68" s="234">
        <v>10679</v>
      </c>
      <c r="I68" s="231">
        <v>9199</v>
      </c>
      <c r="J68" s="230">
        <v>373</v>
      </c>
      <c r="K68" s="231">
        <v>327</v>
      </c>
      <c r="L68" s="230">
        <f t="shared" si="10"/>
        <v>20578</v>
      </c>
      <c r="M68" s="235">
        <f t="shared" si="11"/>
        <v>0.09422684420254646</v>
      </c>
      <c r="N68" s="234">
        <v>29184</v>
      </c>
      <c r="O68" s="231">
        <v>23339</v>
      </c>
      <c r="P68" s="230">
        <v>1939</v>
      </c>
      <c r="Q68" s="231">
        <v>1591</v>
      </c>
      <c r="R68" s="230">
        <f t="shared" si="12"/>
        <v>56053</v>
      </c>
      <c r="S68" s="233">
        <f t="shared" si="13"/>
        <v>0.04635088012344137</v>
      </c>
      <c r="T68" s="232">
        <v>28698</v>
      </c>
      <c r="U68" s="231">
        <v>21924</v>
      </c>
      <c r="V68" s="230">
        <v>1924</v>
      </c>
      <c r="W68" s="231">
        <v>1945</v>
      </c>
      <c r="X68" s="230">
        <f t="shared" si="14"/>
        <v>54491</v>
      </c>
      <c r="Y68" s="229">
        <f t="shared" si="15"/>
        <v>0.02866528417536851</v>
      </c>
    </row>
    <row r="69" spans="1:25" s="237" customFormat="1" ht="18.75" customHeight="1">
      <c r="A69" s="244" t="s">
        <v>57</v>
      </c>
      <c r="B69" s="241">
        <f>SUM(B70:B75)</f>
        <v>3900</v>
      </c>
      <c r="C69" s="240">
        <f>SUM(C70:C75)</f>
        <v>4018</v>
      </c>
      <c r="D69" s="239">
        <f>SUM(D70:D75)</f>
        <v>19</v>
      </c>
      <c r="E69" s="240">
        <f>SUM(E70:E75)</f>
        <v>2</v>
      </c>
      <c r="F69" s="239">
        <f t="shared" si="8"/>
        <v>7939</v>
      </c>
      <c r="G69" s="242">
        <f t="shared" si="9"/>
        <v>0.015068519151197661</v>
      </c>
      <c r="H69" s="241">
        <f>SUM(H70:H75)</f>
        <v>3884</v>
      </c>
      <c r="I69" s="240">
        <f>SUM(I70:I75)</f>
        <v>3968</v>
      </c>
      <c r="J69" s="239">
        <f>SUM(J70:J75)</f>
        <v>15</v>
      </c>
      <c r="K69" s="240">
        <f>SUM(K70:K75)</f>
        <v>29</v>
      </c>
      <c r="L69" s="239">
        <f t="shared" si="10"/>
        <v>7896</v>
      </c>
      <c r="M69" s="243">
        <f t="shared" si="11"/>
        <v>0.005445795339412252</v>
      </c>
      <c r="N69" s="241">
        <f>SUM(N70:N75)</f>
        <v>10939</v>
      </c>
      <c r="O69" s="240">
        <f>SUM(O70:O75)</f>
        <v>10447</v>
      </c>
      <c r="P69" s="239">
        <f>SUM(P70:P75)</f>
        <v>191</v>
      </c>
      <c r="Q69" s="240">
        <f>SUM(Q70:Q75)</f>
        <v>150</v>
      </c>
      <c r="R69" s="239">
        <f t="shared" si="12"/>
        <v>21727</v>
      </c>
      <c r="S69" s="242">
        <f t="shared" si="13"/>
        <v>0.017966309964533758</v>
      </c>
      <c r="T69" s="241">
        <f>SUM(T70:T75)</f>
        <v>10534</v>
      </c>
      <c r="U69" s="240">
        <f>SUM(U70:U75)</f>
        <v>10393</v>
      </c>
      <c r="V69" s="239">
        <f>SUM(V70:V75)</f>
        <v>396</v>
      </c>
      <c r="W69" s="240">
        <f>SUM(W70:W75)</f>
        <v>437</v>
      </c>
      <c r="X69" s="239">
        <f t="shared" si="14"/>
        <v>21760</v>
      </c>
      <c r="Y69" s="238">
        <f t="shared" si="15"/>
        <v>-0.0015165441176470118</v>
      </c>
    </row>
    <row r="70" spans="1:25" ht="18.75" customHeight="1">
      <c r="A70" s="236" t="s">
        <v>313</v>
      </c>
      <c r="B70" s="234">
        <v>858</v>
      </c>
      <c r="C70" s="231">
        <v>906</v>
      </c>
      <c r="D70" s="230">
        <v>0</v>
      </c>
      <c r="E70" s="231">
        <v>0</v>
      </c>
      <c r="F70" s="230">
        <f t="shared" si="8"/>
        <v>1764</v>
      </c>
      <c r="G70" s="233">
        <f t="shared" si="9"/>
        <v>0.0033481380252818587</v>
      </c>
      <c r="H70" s="234">
        <v>832</v>
      </c>
      <c r="I70" s="231">
        <v>910</v>
      </c>
      <c r="J70" s="230">
        <v>4</v>
      </c>
      <c r="K70" s="231">
        <v>14</v>
      </c>
      <c r="L70" s="230">
        <f t="shared" si="10"/>
        <v>1760</v>
      </c>
      <c r="M70" s="235">
        <f t="shared" si="11"/>
        <v>0.002272727272727204</v>
      </c>
      <c r="N70" s="234">
        <v>1963</v>
      </c>
      <c r="O70" s="231">
        <v>2113</v>
      </c>
      <c r="P70" s="230">
        <v>8</v>
      </c>
      <c r="Q70" s="231"/>
      <c r="R70" s="230">
        <f t="shared" si="12"/>
        <v>4084</v>
      </c>
      <c r="S70" s="233">
        <f t="shared" si="13"/>
        <v>0.00337710728103999</v>
      </c>
      <c r="T70" s="232">
        <v>1654</v>
      </c>
      <c r="U70" s="231">
        <v>1965</v>
      </c>
      <c r="V70" s="230">
        <v>12</v>
      </c>
      <c r="W70" s="231">
        <v>38</v>
      </c>
      <c r="X70" s="230">
        <f t="shared" si="14"/>
        <v>3669</v>
      </c>
      <c r="Y70" s="229">
        <f t="shared" si="15"/>
        <v>0.11310983919324058</v>
      </c>
    </row>
    <row r="71" spans="1:25" ht="18.75" customHeight="1">
      <c r="A71" s="236" t="s">
        <v>314</v>
      </c>
      <c r="B71" s="234">
        <v>732</v>
      </c>
      <c r="C71" s="231">
        <v>845</v>
      </c>
      <c r="D71" s="230">
        <v>0</v>
      </c>
      <c r="E71" s="231">
        <v>0</v>
      </c>
      <c r="F71" s="230">
        <f t="shared" si="8"/>
        <v>1577</v>
      </c>
      <c r="G71" s="233">
        <f t="shared" si="9"/>
        <v>0.002993205026003113</v>
      </c>
      <c r="H71" s="234">
        <v>703</v>
      </c>
      <c r="I71" s="231">
        <v>663</v>
      </c>
      <c r="J71" s="230">
        <v>3</v>
      </c>
      <c r="K71" s="231">
        <v>13</v>
      </c>
      <c r="L71" s="230">
        <f t="shared" si="10"/>
        <v>1382</v>
      </c>
      <c r="M71" s="235">
        <f t="shared" si="11"/>
        <v>0.14109985528219982</v>
      </c>
      <c r="N71" s="234">
        <v>1846</v>
      </c>
      <c r="O71" s="231">
        <v>2273</v>
      </c>
      <c r="P71" s="230"/>
      <c r="Q71" s="231"/>
      <c r="R71" s="230">
        <f t="shared" si="12"/>
        <v>4119</v>
      </c>
      <c r="S71" s="233">
        <f t="shared" si="13"/>
        <v>0.003406049189667904</v>
      </c>
      <c r="T71" s="232">
        <v>1870</v>
      </c>
      <c r="U71" s="231">
        <v>2241</v>
      </c>
      <c r="V71" s="230">
        <v>128</v>
      </c>
      <c r="W71" s="231">
        <v>122</v>
      </c>
      <c r="X71" s="230">
        <f t="shared" si="14"/>
        <v>4361</v>
      </c>
      <c r="Y71" s="229">
        <f t="shared" si="15"/>
        <v>-0.055491859665214416</v>
      </c>
    </row>
    <row r="72" spans="1:25" ht="18.75" customHeight="1">
      <c r="A72" s="236" t="s">
        <v>315</v>
      </c>
      <c r="B72" s="234">
        <v>555</v>
      </c>
      <c r="C72" s="231">
        <v>479</v>
      </c>
      <c r="D72" s="230">
        <v>0</v>
      </c>
      <c r="E72" s="231">
        <v>0</v>
      </c>
      <c r="F72" s="230">
        <f t="shared" si="8"/>
        <v>1034</v>
      </c>
      <c r="G72" s="233">
        <f t="shared" si="9"/>
        <v>0.0019625707018942414</v>
      </c>
      <c r="H72" s="234">
        <v>700</v>
      </c>
      <c r="I72" s="231">
        <v>708</v>
      </c>
      <c r="J72" s="230">
        <v>0</v>
      </c>
      <c r="K72" s="231">
        <v>0</v>
      </c>
      <c r="L72" s="230">
        <f t="shared" si="10"/>
        <v>1408</v>
      </c>
      <c r="M72" s="235">
        <f t="shared" si="11"/>
        <v>-0.265625</v>
      </c>
      <c r="N72" s="234">
        <v>1856</v>
      </c>
      <c r="O72" s="231">
        <v>1721</v>
      </c>
      <c r="P72" s="230"/>
      <c r="Q72" s="231"/>
      <c r="R72" s="230">
        <f t="shared" si="12"/>
        <v>3577</v>
      </c>
      <c r="S72" s="233">
        <f t="shared" si="13"/>
        <v>0.002957863061772783</v>
      </c>
      <c r="T72" s="232">
        <v>2337</v>
      </c>
      <c r="U72" s="231">
        <v>2536</v>
      </c>
      <c r="V72" s="230">
        <v>0</v>
      </c>
      <c r="W72" s="231">
        <v>0</v>
      </c>
      <c r="X72" s="230">
        <f t="shared" si="14"/>
        <v>4873</v>
      </c>
      <c r="Y72" s="229">
        <f t="shared" si="15"/>
        <v>-0.2659552636979273</v>
      </c>
    </row>
    <row r="73" spans="1:25" ht="18.75" customHeight="1">
      <c r="A73" s="236" t="s">
        <v>316</v>
      </c>
      <c r="B73" s="234">
        <v>319</v>
      </c>
      <c r="C73" s="231">
        <v>497</v>
      </c>
      <c r="D73" s="230">
        <v>0</v>
      </c>
      <c r="E73" s="231">
        <v>0</v>
      </c>
      <c r="F73" s="230">
        <f t="shared" si="8"/>
        <v>816</v>
      </c>
      <c r="G73" s="233">
        <f t="shared" si="9"/>
        <v>0.0015487985423072543</v>
      </c>
      <c r="H73" s="234">
        <v>134</v>
      </c>
      <c r="I73" s="231">
        <v>148</v>
      </c>
      <c r="J73" s="230"/>
      <c r="K73" s="231"/>
      <c r="L73" s="230">
        <f t="shared" si="10"/>
        <v>282</v>
      </c>
      <c r="M73" s="235">
        <f t="shared" si="11"/>
        <v>1.893617021276596</v>
      </c>
      <c r="N73" s="234">
        <v>1023</v>
      </c>
      <c r="O73" s="231">
        <v>1306</v>
      </c>
      <c r="P73" s="230">
        <v>147</v>
      </c>
      <c r="Q73" s="231">
        <v>148</v>
      </c>
      <c r="R73" s="230">
        <f t="shared" si="12"/>
        <v>2624</v>
      </c>
      <c r="S73" s="233">
        <f t="shared" si="13"/>
        <v>0.002169816235418446</v>
      </c>
      <c r="T73" s="232">
        <v>353</v>
      </c>
      <c r="U73" s="231">
        <v>292</v>
      </c>
      <c r="V73" s="230"/>
      <c r="W73" s="231"/>
      <c r="X73" s="230">
        <f t="shared" si="14"/>
        <v>645</v>
      </c>
      <c r="Y73" s="229">
        <f t="shared" si="15"/>
        <v>3.068217054263566</v>
      </c>
    </row>
    <row r="74" spans="1:25" ht="18.75" customHeight="1">
      <c r="A74" s="236" t="s">
        <v>317</v>
      </c>
      <c r="B74" s="234">
        <v>166</v>
      </c>
      <c r="C74" s="231">
        <v>189</v>
      </c>
      <c r="D74" s="230">
        <v>2</v>
      </c>
      <c r="E74" s="231">
        <v>0</v>
      </c>
      <c r="F74" s="230">
        <f>SUM(B74:E74)</f>
        <v>357</v>
      </c>
      <c r="G74" s="233">
        <f>F74/$F$9</f>
        <v>0.0006775993622594237</v>
      </c>
      <c r="H74" s="234">
        <v>173</v>
      </c>
      <c r="I74" s="231">
        <v>156</v>
      </c>
      <c r="J74" s="230"/>
      <c r="K74" s="231"/>
      <c r="L74" s="230">
        <f>SUM(H74:K74)</f>
        <v>329</v>
      </c>
      <c r="M74" s="235">
        <f>IF(ISERROR(F74/L74-1),"         /0",(F74/L74-1))</f>
        <v>0.0851063829787233</v>
      </c>
      <c r="N74" s="234">
        <v>616</v>
      </c>
      <c r="O74" s="231">
        <v>418</v>
      </c>
      <c r="P74" s="230">
        <v>2</v>
      </c>
      <c r="Q74" s="231"/>
      <c r="R74" s="230">
        <f>SUM(N74:Q74)</f>
        <v>1036</v>
      </c>
      <c r="S74" s="233">
        <f>R74/$R$9</f>
        <v>0.0008566804953862463</v>
      </c>
      <c r="T74" s="232">
        <v>526</v>
      </c>
      <c r="U74" s="231">
        <v>387</v>
      </c>
      <c r="V74" s="230">
        <v>2</v>
      </c>
      <c r="W74" s="231">
        <v>17</v>
      </c>
      <c r="X74" s="230">
        <f>SUM(T74:W74)</f>
        <v>932</v>
      </c>
      <c r="Y74" s="229">
        <f>IF(ISERROR(R74/X74-1),"         /0",(R74/X74-1))</f>
        <v>0.11158798283261806</v>
      </c>
    </row>
    <row r="75" spans="1:25" ht="18.75" customHeight="1" thickBot="1">
      <c r="A75" s="236" t="s">
        <v>258</v>
      </c>
      <c r="B75" s="234">
        <v>1270</v>
      </c>
      <c r="C75" s="231">
        <v>1102</v>
      </c>
      <c r="D75" s="230">
        <v>17</v>
      </c>
      <c r="E75" s="231">
        <v>2</v>
      </c>
      <c r="F75" s="230">
        <f>SUM(B75:E75)</f>
        <v>2391</v>
      </c>
      <c r="G75" s="233">
        <f>F75/$F$9</f>
        <v>0.004538207493451771</v>
      </c>
      <c r="H75" s="234">
        <v>1342</v>
      </c>
      <c r="I75" s="231">
        <v>1383</v>
      </c>
      <c r="J75" s="230">
        <v>8</v>
      </c>
      <c r="K75" s="231">
        <v>2</v>
      </c>
      <c r="L75" s="230">
        <f>SUM(H75:K75)</f>
        <v>2735</v>
      </c>
      <c r="M75" s="235">
        <f>IF(ISERROR(F75/L75-1),"         /0",(F75/L75-1))</f>
        <v>-0.1257769652650823</v>
      </c>
      <c r="N75" s="234">
        <v>3635</v>
      </c>
      <c r="O75" s="231">
        <v>2616</v>
      </c>
      <c r="P75" s="230">
        <v>34</v>
      </c>
      <c r="Q75" s="231">
        <v>2</v>
      </c>
      <c r="R75" s="230">
        <f>SUM(N75:Q75)</f>
        <v>6287</v>
      </c>
      <c r="S75" s="233">
        <f>R75/$R$9</f>
        <v>0.0051987937012483885</v>
      </c>
      <c r="T75" s="232">
        <v>3794</v>
      </c>
      <c r="U75" s="231">
        <v>2972</v>
      </c>
      <c r="V75" s="230">
        <v>254</v>
      </c>
      <c r="W75" s="231">
        <v>260</v>
      </c>
      <c r="X75" s="230">
        <f>SUM(T75:W75)</f>
        <v>7280</v>
      </c>
      <c r="Y75" s="229">
        <f>IF(ISERROR(R75/X75-1),"         /0",(R75/X75-1))</f>
        <v>-0.13640109890109886</v>
      </c>
    </row>
    <row r="76" spans="1:25" s="221" customFormat="1" ht="18.75" customHeight="1" thickBot="1">
      <c r="A76" s="228" t="s">
        <v>56</v>
      </c>
      <c r="B76" s="225">
        <v>742</v>
      </c>
      <c r="C76" s="224">
        <v>84</v>
      </c>
      <c r="D76" s="223">
        <v>2267</v>
      </c>
      <c r="E76" s="224">
        <v>2077</v>
      </c>
      <c r="F76" s="223">
        <f>SUM(B76:E76)</f>
        <v>5170</v>
      </c>
      <c r="G76" s="226">
        <f>F76/$F$9</f>
        <v>0.009812853509471206</v>
      </c>
      <c r="H76" s="225">
        <v>717</v>
      </c>
      <c r="I76" s="224">
        <v>142</v>
      </c>
      <c r="J76" s="223">
        <v>1800</v>
      </c>
      <c r="K76" s="224">
        <v>1846</v>
      </c>
      <c r="L76" s="223">
        <f>SUM(H76:K76)</f>
        <v>4505</v>
      </c>
      <c r="M76" s="227">
        <f>IF(ISERROR(F76/L76-1),"         /0",(F76/L76-1))</f>
        <v>0.14761376248612645</v>
      </c>
      <c r="N76" s="225">
        <v>2135</v>
      </c>
      <c r="O76" s="224">
        <v>165</v>
      </c>
      <c r="P76" s="223">
        <v>2267</v>
      </c>
      <c r="Q76" s="224">
        <v>2077</v>
      </c>
      <c r="R76" s="223">
        <f>SUM(N76:Q76)</f>
        <v>6644</v>
      </c>
      <c r="S76" s="226">
        <f>R76/$R$9</f>
        <v>0.005494001169253108</v>
      </c>
      <c r="T76" s="225">
        <v>2348</v>
      </c>
      <c r="U76" s="224">
        <v>509</v>
      </c>
      <c r="V76" s="223">
        <v>1800</v>
      </c>
      <c r="W76" s="224">
        <v>1846</v>
      </c>
      <c r="X76" s="223">
        <f>SUM(T76:W76)</f>
        <v>6503</v>
      </c>
      <c r="Y76" s="222">
        <f>IF(ISERROR(R76/X76-1),"         /0",(R76/X76-1))</f>
        <v>0.021682300476703054</v>
      </c>
    </row>
    <row r="77" ht="15" thickTop="1">
      <c r="A77" s="95" t="s">
        <v>43</v>
      </c>
    </row>
    <row r="78" ht="14.25">
      <c r="A78" s="95" t="s">
        <v>55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77:Y65536 M77:M65536 Y3 M3 M5:M8 Y5:Y8">
    <cfRule type="cellIs" priority="1" dxfId="90" operator="lessThan" stopIfTrue="1">
      <formula>0</formula>
    </cfRule>
  </conditionalFormatting>
  <conditionalFormatting sqref="Y9:Y76 M9:M76">
    <cfRule type="cellIs" priority="2" dxfId="90" operator="lessThan" stopIfTrue="1">
      <formula>0</formula>
    </cfRule>
    <cfRule type="cellIs" priority="3" dxfId="92" operator="greaterThanOrEqual" stopIfTrue="1">
      <formula>0</formula>
    </cfRule>
  </conditionalFormatting>
  <hyperlinks>
    <hyperlink ref="X1:Y1" location="INDICE!A1" display="Volve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42"/>
  <sheetViews>
    <sheetView showGridLines="0" zoomScale="80" zoomScaleNormal="80" zoomScalePageLayoutView="0" workbookViewId="0" topLeftCell="A1">
      <selection activeCell="T40" sqref="T40:W40"/>
    </sheetView>
  </sheetViews>
  <sheetFormatPr defaultColWidth="8.00390625" defaultRowHeight="15"/>
  <cols>
    <col min="1" max="1" width="17.421875" style="129" customWidth="1"/>
    <col min="2" max="2" width="9.421875" style="129" bestFit="1" customWidth="1"/>
    <col min="3" max="3" width="10.7109375" style="129" customWidth="1"/>
    <col min="4" max="4" width="8.00390625" style="129" bestFit="1" customWidth="1"/>
    <col min="5" max="5" width="10.8515625" style="129" customWidth="1"/>
    <col min="6" max="6" width="11.140625" style="129" customWidth="1"/>
    <col min="7" max="7" width="10.00390625" style="129" bestFit="1" customWidth="1"/>
    <col min="8" max="8" width="10.421875" style="129" customWidth="1"/>
    <col min="9" max="9" width="10.8515625" style="129" customWidth="1"/>
    <col min="10" max="10" width="8.57421875" style="129" customWidth="1"/>
    <col min="11" max="11" width="9.7109375" style="129" bestFit="1" customWidth="1"/>
    <col min="12" max="12" width="11.00390625" style="129" customWidth="1"/>
    <col min="13" max="13" width="10.57421875" style="129" bestFit="1" customWidth="1"/>
    <col min="14" max="14" width="12.421875" style="129" customWidth="1"/>
    <col min="15" max="15" width="10.28125" style="129" customWidth="1"/>
    <col min="16" max="16" width="10.00390625" style="129" customWidth="1"/>
    <col min="17" max="17" width="10.8515625" style="129" customWidth="1"/>
    <col min="18" max="18" width="12.421875" style="129" customWidth="1"/>
    <col min="19" max="19" width="10.140625" style="129" bestFit="1" customWidth="1"/>
    <col min="20" max="21" width="12.421875" style="129" customWidth="1"/>
    <col min="22" max="22" width="10.8515625" style="129" customWidth="1"/>
    <col min="23" max="23" width="11.00390625" style="129" customWidth="1"/>
    <col min="24" max="24" width="12.140625" style="129" customWidth="1"/>
    <col min="25" max="25" width="8.7109375" style="129" bestFit="1" customWidth="1"/>
    <col min="26" max="16384" width="8.00390625" style="129" customWidth="1"/>
  </cols>
  <sheetData>
    <row r="1" spans="24:25" ht="18.75" thickBot="1">
      <c r="X1" s="550" t="s">
        <v>28</v>
      </c>
      <c r="Y1" s="551"/>
    </row>
    <row r="2" ht="5.25" customHeight="1" thickBot="1"/>
    <row r="3" spans="1:25" ht="24.75" customHeight="1" thickTop="1">
      <c r="A3" s="606" t="s">
        <v>66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7"/>
      <c r="T3" s="607"/>
      <c r="U3" s="607"/>
      <c r="V3" s="607"/>
      <c r="W3" s="607"/>
      <c r="X3" s="607"/>
      <c r="Y3" s="608"/>
    </row>
    <row r="4" spans="1:25" ht="21" customHeight="1" thickBot="1">
      <c r="A4" s="617" t="s">
        <v>65</v>
      </c>
      <c r="B4" s="618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18"/>
      <c r="U4" s="618"/>
      <c r="V4" s="618"/>
      <c r="W4" s="618"/>
      <c r="X4" s="618"/>
      <c r="Y4" s="619"/>
    </row>
    <row r="5" spans="1:25" s="272" customFormat="1" ht="17.25" customHeight="1" thickBot="1" thickTop="1">
      <c r="A5" s="555" t="s">
        <v>64</v>
      </c>
      <c r="B5" s="623" t="s">
        <v>36</v>
      </c>
      <c r="C5" s="624"/>
      <c r="D5" s="624"/>
      <c r="E5" s="624"/>
      <c r="F5" s="624"/>
      <c r="G5" s="624"/>
      <c r="H5" s="624"/>
      <c r="I5" s="624"/>
      <c r="J5" s="625"/>
      <c r="K5" s="625"/>
      <c r="L5" s="625"/>
      <c r="M5" s="626"/>
      <c r="N5" s="623" t="s">
        <v>35</v>
      </c>
      <c r="O5" s="624"/>
      <c r="P5" s="624"/>
      <c r="Q5" s="624"/>
      <c r="R5" s="624"/>
      <c r="S5" s="624"/>
      <c r="T5" s="624"/>
      <c r="U5" s="624"/>
      <c r="V5" s="624"/>
      <c r="W5" s="624"/>
      <c r="X5" s="624"/>
      <c r="Y5" s="627"/>
    </row>
    <row r="6" spans="1:25" s="169" customFormat="1" ht="26.25" customHeight="1">
      <c r="A6" s="556"/>
      <c r="B6" s="612" t="s">
        <v>154</v>
      </c>
      <c r="C6" s="613"/>
      <c r="D6" s="613"/>
      <c r="E6" s="613"/>
      <c r="F6" s="613"/>
      <c r="G6" s="609" t="s">
        <v>34</v>
      </c>
      <c r="H6" s="612" t="s">
        <v>155</v>
      </c>
      <c r="I6" s="613"/>
      <c r="J6" s="613"/>
      <c r="K6" s="613"/>
      <c r="L6" s="613"/>
      <c r="M6" s="620" t="s">
        <v>33</v>
      </c>
      <c r="N6" s="612" t="s">
        <v>156</v>
      </c>
      <c r="O6" s="613"/>
      <c r="P6" s="613"/>
      <c r="Q6" s="613"/>
      <c r="R6" s="613"/>
      <c r="S6" s="609" t="s">
        <v>34</v>
      </c>
      <c r="T6" s="612" t="s">
        <v>157</v>
      </c>
      <c r="U6" s="613"/>
      <c r="V6" s="613"/>
      <c r="W6" s="613"/>
      <c r="X6" s="613"/>
      <c r="Y6" s="614" t="s">
        <v>33</v>
      </c>
    </row>
    <row r="7" spans="1:25" s="169" customFormat="1" ht="26.25" customHeight="1">
      <c r="A7" s="557"/>
      <c r="B7" s="601" t="s">
        <v>22</v>
      </c>
      <c r="C7" s="602"/>
      <c r="D7" s="603" t="s">
        <v>21</v>
      </c>
      <c r="E7" s="602"/>
      <c r="F7" s="604" t="s">
        <v>17</v>
      </c>
      <c r="G7" s="610"/>
      <c r="H7" s="601" t="s">
        <v>22</v>
      </c>
      <c r="I7" s="602"/>
      <c r="J7" s="603" t="s">
        <v>21</v>
      </c>
      <c r="K7" s="602"/>
      <c r="L7" s="604" t="s">
        <v>17</v>
      </c>
      <c r="M7" s="621"/>
      <c r="N7" s="601" t="s">
        <v>22</v>
      </c>
      <c r="O7" s="602"/>
      <c r="P7" s="603" t="s">
        <v>21</v>
      </c>
      <c r="Q7" s="602"/>
      <c r="R7" s="604" t="s">
        <v>17</v>
      </c>
      <c r="S7" s="610"/>
      <c r="T7" s="601" t="s">
        <v>22</v>
      </c>
      <c r="U7" s="602"/>
      <c r="V7" s="603" t="s">
        <v>21</v>
      </c>
      <c r="W7" s="602"/>
      <c r="X7" s="604" t="s">
        <v>17</v>
      </c>
      <c r="Y7" s="615"/>
    </row>
    <row r="8" spans="1:25" s="268" customFormat="1" ht="28.5" thickBot="1">
      <c r="A8" s="558"/>
      <c r="B8" s="271" t="s">
        <v>19</v>
      </c>
      <c r="C8" s="269" t="s">
        <v>18</v>
      </c>
      <c r="D8" s="270" t="s">
        <v>19</v>
      </c>
      <c r="E8" s="269" t="s">
        <v>18</v>
      </c>
      <c r="F8" s="605"/>
      <c r="G8" s="611"/>
      <c r="H8" s="271" t="s">
        <v>19</v>
      </c>
      <c r="I8" s="269" t="s">
        <v>18</v>
      </c>
      <c r="J8" s="270" t="s">
        <v>19</v>
      </c>
      <c r="K8" s="269" t="s">
        <v>18</v>
      </c>
      <c r="L8" s="605"/>
      <c r="M8" s="622"/>
      <c r="N8" s="271" t="s">
        <v>19</v>
      </c>
      <c r="O8" s="269" t="s">
        <v>18</v>
      </c>
      <c r="P8" s="270" t="s">
        <v>19</v>
      </c>
      <c r="Q8" s="269" t="s">
        <v>18</v>
      </c>
      <c r="R8" s="605"/>
      <c r="S8" s="611"/>
      <c r="T8" s="271" t="s">
        <v>19</v>
      </c>
      <c r="U8" s="269" t="s">
        <v>18</v>
      </c>
      <c r="V8" s="270" t="s">
        <v>19</v>
      </c>
      <c r="W8" s="269" t="s">
        <v>18</v>
      </c>
      <c r="X8" s="605"/>
      <c r="Y8" s="616"/>
    </row>
    <row r="9" spans="1:25" s="158" customFormat="1" ht="18" customHeight="1" thickBot="1" thickTop="1">
      <c r="A9" s="310" t="s">
        <v>24</v>
      </c>
      <c r="B9" s="307">
        <f>B10+B14+B23+B29+B36+B40</f>
        <v>269769</v>
      </c>
      <c r="C9" s="306">
        <f>C10+C14+C23+C29+C36+C40</f>
        <v>250481</v>
      </c>
      <c r="D9" s="305">
        <f>D10+D14+D23+D29+D36+D40</f>
        <v>3492</v>
      </c>
      <c r="E9" s="304">
        <f>E10+E14+E23+E29+E36+E40</f>
        <v>3118</v>
      </c>
      <c r="F9" s="303">
        <f aca="true" t="shared" si="0" ref="F9:F40">SUM(B9:E9)</f>
        <v>526860</v>
      </c>
      <c r="G9" s="308">
        <f aca="true" t="shared" si="1" ref="G9:G40">F9/$F$9</f>
        <v>1</v>
      </c>
      <c r="H9" s="307">
        <f>H10+H14+H23+H29+H36+H40</f>
        <v>235961</v>
      </c>
      <c r="I9" s="306">
        <f>I10+I14+I23+I29+I36+I40</f>
        <v>218865</v>
      </c>
      <c r="J9" s="305">
        <f>J10+J14+J23+J29+J36+J40</f>
        <v>2692</v>
      </c>
      <c r="K9" s="304">
        <f>K10+K14+K23+K29+K36+K40</f>
        <v>2603</v>
      </c>
      <c r="L9" s="303">
        <f aca="true" t="shared" si="2" ref="L9:L40">SUM(H9:K9)</f>
        <v>460121</v>
      </c>
      <c r="M9" s="309">
        <f aca="true" t="shared" si="3" ref="M9:M40">IF(ISERROR(F9/L9-1),"         /0",(F9/L9-1))</f>
        <v>0.1450466290388832</v>
      </c>
      <c r="N9" s="307">
        <f>N10+N14+N23+N29+N36+N40</f>
        <v>619730</v>
      </c>
      <c r="O9" s="306">
        <f>O10+O14+O23+O29+O36+O40</f>
        <v>577761</v>
      </c>
      <c r="P9" s="305">
        <f>P10+P14+P23+P29+P36+P40</f>
        <v>6236</v>
      </c>
      <c r="Q9" s="304">
        <f>Q10+Q14+Q23+Q29+Q36+Q40</f>
        <v>5592</v>
      </c>
      <c r="R9" s="303">
        <f aca="true" t="shared" si="4" ref="R9:R40">SUM(N9:Q9)</f>
        <v>1209319</v>
      </c>
      <c r="S9" s="308">
        <f aca="true" t="shared" si="5" ref="S9:S40">R9/$R$9</f>
        <v>1</v>
      </c>
      <c r="T9" s="307">
        <f>T10+T14+T23+T29+T36+T40</f>
        <v>573282</v>
      </c>
      <c r="U9" s="306">
        <f>U10+U14+U23+U29+U36+U40</f>
        <v>522457</v>
      </c>
      <c r="V9" s="305">
        <f>V10+V14+V23+V29+V36+V40</f>
        <v>6996</v>
      </c>
      <c r="W9" s="304">
        <f>W10+W14+W23+W29+W36+W40</f>
        <v>7215</v>
      </c>
      <c r="X9" s="303">
        <f aca="true" t="shared" si="6" ref="X9:X40">SUM(T9:W9)</f>
        <v>1109950</v>
      </c>
      <c r="Y9" s="302">
        <f>IF(ISERROR(R9/X9-1),"         /0",(R9/X9-1))</f>
        <v>0.08952565430875259</v>
      </c>
    </row>
    <row r="10" spans="1:25" s="285" customFormat="1" ht="18.75" customHeight="1">
      <c r="A10" s="294" t="s">
        <v>61</v>
      </c>
      <c r="B10" s="291">
        <f>SUM(B11:B13)</f>
        <v>74664</v>
      </c>
      <c r="C10" s="290">
        <f>SUM(C11:C13)</f>
        <v>76480</v>
      </c>
      <c r="D10" s="289">
        <f>SUM(D11:D13)</f>
        <v>139</v>
      </c>
      <c r="E10" s="288">
        <f>SUM(E11:E13)</f>
        <v>125</v>
      </c>
      <c r="F10" s="287">
        <f t="shared" si="0"/>
        <v>151408</v>
      </c>
      <c r="G10" s="292">
        <f t="shared" si="1"/>
        <v>0.2873780510951676</v>
      </c>
      <c r="H10" s="291">
        <f>SUM(H11:H13)</f>
        <v>69040</v>
      </c>
      <c r="I10" s="290">
        <f>SUM(I11:I13)</f>
        <v>71451</v>
      </c>
      <c r="J10" s="289">
        <f>SUM(J11:J13)</f>
        <v>0</v>
      </c>
      <c r="K10" s="288">
        <f>SUM(K11:K13)</f>
        <v>0</v>
      </c>
      <c r="L10" s="287">
        <f t="shared" si="2"/>
        <v>140491</v>
      </c>
      <c r="M10" s="293">
        <f t="shared" si="3"/>
        <v>0.07770604522709634</v>
      </c>
      <c r="N10" s="291">
        <f>SUM(N11:N13)</f>
        <v>179762</v>
      </c>
      <c r="O10" s="290">
        <f>SUM(O11:O13)</f>
        <v>179479</v>
      </c>
      <c r="P10" s="289">
        <f>SUM(P11:P13)</f>
        <v>819</v>
      </c>
      <c r="Q10" s="288">
        <f>SUM(Q11:Q13)</f>
        <v>588</v>
      </c>
      <c r="R10" s="287">
        <f t="shared" si="4"/>
        <v>360648</v>
      </c>
      <c r="S10" s="292">
        <f t="shared" si="5"/>
        <v>0.2982240417954237</v>
      </c>
      <c r="T10" s="291">
        <f>SUM(T11:T13)</f>
        <v>186066</v>
      </c>
      <c r="U10" s="290">
        <f>SUM(U11:U13)</f>
        <v>179247</v>
      </c>
      <c r="V10" s="289">
        <f>SUM(V11:V13)</f>
        <v>606</v>
      </c>
      <c r="W10" s="288">
        <f>SUM(W11:W13)</f>
        <v>550</v>
      </c>
      <c r="X10" s="287">
        <f t="shared" si="6"/>
        <v>366469</v>
      </c>
      <c r="Y10" s="398">
        <f aca="true" t="shared" si="7" ref="Y10:Y40">IF(ISERROR(R10/X10-1),"         /0",IF(R10/X10&gt;5,"  *  ",(R10/X10-1)))</f>
        <v>-0.01588401747487511</v>
      </c>
    </row>
    <row r="11" spans="1:25" ht="18.75" customHeight="1">
      <c r="A11" s="236" t="s">
        <v>318</v>
      </c>
      <c r="B11" s="234">
        <v>71505</v>
      </c>
      <c r="C11" s="231">
        <v>74292</v>
      </c>
      <c r="D11" s="230">
        <v>139</v>
      </c>
      <c r="E11" s="283">
        <v>125</v>
      </c>
      <c r="F11" s="282">
        <f t="shared" si="0"/>
        <v>146061</v>
      </c>
      <c r="G11" s="233">
        <f t="shared" si="1"/>
        <v>0.2772292449607106</v>
      </c>
      <c r="H11" s="234">
        <v>65913</v>
      </c>
      <c r="I11" s="231">
        <v>69178</v>
      </c>
      <c r="J11" s="230">
        <v>0</v>
      </c>
      <c r="K11" s="283">
        <v>0</v>
      </c>
      <c r="L11" s="282">
        <f t="shared" si="2"/>
        <v>135091</v>
      </c>
      <c r="M11" s="284">
        <f t="shared" si="3"/>
        <v>0.0812045213966881</v>
      </c>
      <c r="N11" s="234">
        <v>171243</v>
      </c>
      <c r="O11" s="231">
        <v>173978</v>
      </c>
      <c r="P11" s="230">
        <v>819</v>
      </c>
      <c r="Q11" s="283">
        <v>588</v>
      </c>
      <c r="R11" s="282">
        <f t="shared" si="4"/>
        <v>346628</v>
      </c>
      <c r="S11" s="233">
        <f t="shared" si="5"/>
        <v>0.28663074011075657</v>
      </c>
      <c r="T11" s="232">
        <v>178451</v>
      </c>
      <c r="U11" s="231">
        <v>174124</v>
      </c>
      <c r="V11" s="230">
        <v>606</v>
      </c>
      <c r="W11" s="283">
        <v>550</v>
      </c>
      <c r="X11" s="282">
        <f t="shared" si="6"/>
        <v>353731</v>
      </c>
      <c r="Y11" s="229">
        <f t="shared" si="7"/>
        <v>-0.02008023045760765</v>
      </c>
    </row>
    <row r="12" spans="1:25" ht="18.75" customHeight="1">
      <c r="A12" s="236" t="s">
        <v>319</v>
      </c>
      <c r="B12" s="234">
        <v>3080</v>
      </c>
      <c r="C12" s="231">
        <v>2143</v>
      </c>
      <c r="D12" s="230">
        <v>0</v>
      </c>
      <c r="E12" s="283">
        <v>0</v>
      </c>
      <c r="F12" s="282">
        <f t="shared" si="0"/>
        <v>5223</v>
      </c>
      <c r="G12" s="233">
        <f t="shared" si="1"/>
        <v>0.009913449493224006</v>
      </c>
      <c r="H12" s="234">
        <v>2759</v>
      </c>
      <c r="I12" s="231">
        <v>2106</v>
      </c>
      <c r="J12" s="230"/>
      <c r="K12" s="283"/>
      <c r="L12" s="282">
        <f t="shared" si="2"/>
        <v>4865</v>
      </c>
      <c r="M12" s="284">
        <f t="shared" si="3"/>
        <v>0.07358684480986644</v>
      </c>
      <c r="N12" s="234">
        <v>8357</v>
      </c>
      <c r="O12" s="231">
        <v>5428</v>
      </c>
      <c r="P12" s="230"/>
      <c r="Q12" s="283"/>
      <c r="R12" s="282">
        <f t="shared" si="4"/>
        <v>13785</v>
      </c>
      <c r="S12" s="233">
        <f t="shared" si="5"/>
        <v>0.011398977441022593</v>
      </c>
      <c r="T12" s="232">
        <v>6842</v>
      </c>
      <c r="U12" s="231">
        <v>4735</v>
      </c>
      <c r="V12" s="230"/>
      <c r="W12" s="283"/>
      <c r="X12" s="282">
        <f t="shared" si="6"/>
        <v>11577</v>
      </c>
      <c r="Y12" s="229">
        <f t="shared" si="7"/>
        <v>0.19072298522933395</v>
      </c>
    </row>
    <row r="13" spans="1:25" ht="18.75" customHeight="1" thickBot="1">
      <c r="A13" s="259" t="s">
        <v>56</v>
      </c>
      <c r="B13" s="256">
        <v>79</v>
      </c>
      <c r="C13" s="255">
        <v>45</v>
      </c>
      <c r="D13" s="254">
        <v>0</v>
      </c>
      <c r="E13" s="299">
        <v>0</v>
      </c>
      <c r="F13" s="298">
        <f t="shared" si="0"/>
        <v>124</v>
      </c>
      <c r="G13" s="257">
        <f t="shared" si="1"/>
        <v>0.00023535664123296512</v>
      </c>
      <c r="H13" s="256">
        <v>368</v>
      </c>
      <c r="I13" s="255">
        <v>167</v>
      </c>
      <c r="J13" s="254"/>
      <c r="K13" s="299"/>
      <c r="L13" s="298">
        <f t="shared" si="2"/>
        <v>535</v>
      </c>
      <c r="M13" s="301">
        <f t="shared" si="3"/>
        <v>-0.7682242990654206</v>
      </c>
      <c r="N13" s="256">
        <v>162</v>
      </c>
      <c r="O13" s="255">
        <v>73</v>
      </c>
      <c r="P13" s="254">
        <v>0</v>
      </c>
      <c r="Q13" s="299"/>
      <c r="R13" s="298">
        <f t="shared" si="4"/>
        <v>235</v>
      </c>
      <c r="S13" s="257">
        <f t="shared" si="5"/>
        <v>0.0001943242436445636</v>
      </c>
      <c r="T13" s="300">
        <v>773</v>
      </c>
      <c r="U13" s="255">
        <v>388</v>
      </c>
      <c r="V13" s="254"/>
      <c r="W13" s="299"/>
      <c r="X13" s="298">
        <f t="shared" si="6"/>
        <v>1161</v>
      </c>
      <c r="Y13" s="253">
        <f t="shared" si="7"/>
        <v>-0.797588285960379</v>
      </c>
    </row>
    <row r="14" spans="1:25" s="285" customFormat="1" ht="18.75" customHeight="1">
      <c r="A14" s="294" t="s">
        <v>60</v>
      </c>
      <c r="B14" s="291">
        <f>SUM(B15:B22)</f>
        <v>83272</v>
      </c>
      <c r="C14" s="290">
        <f>SUM(C15:C22)</f>
        <v>73594</v>
      </c>
      <c r="D14" s="289">
        <f>SUM(D15:D22)</f>
        <v>251</v>
      </c>
      <c r="E14" s="288">
        <f>SUM(E15:E22)</f>
        <v>155</v>
      </c>
      <c r="F14" s="287">
        <f t="shared" si="0"/>
        <v>157272</v>
      </c>
      <c r="G14" s="292">
        <f t="shared" si="1"/>
        <v>0.2985081425805717</v>
      </c>
      <c r="H14" s="291">
        <f>SUM(H15:H22)</f>
        <v>74383</v>
      </c>
      <c r="I14" s="290">
        <f>SUM(I15:I22)</f>
        <v>68149</v>
      </c>
      <c r="J14" s="289">
        <f>SUM(J15:J22)</f>
        <v>489</v>
      </c>
      <c r="K14" s="288">
        <f>SUM(K15:K22)</f>
        <v>396</v>
      </c>
      <c r="L14" s="287">
        <f t="shared" si="2"/>
        <v>143417</v>
      </c>
      <c r="M14" s="293">
        <f t="shared" si="3"/>
        <v>0.09660639952027994</v>
      </c>
      <c r="N14" s="291">
        <f>SUM(N15:N22)</f>
        <v>174252</v>
      </c>
      <c r="O14" s="290">
        <f>SUM(O15:O22)</f>
        <v>163797</v>
      </c>
      <c r="P14" s="289">
        <f>SUM(P15:P22)</f>
        <v>305</v>
      </c>
      <c r="Q14" s="288">
        <f>SUM(Q15:Q22)</f>
        <v>159</v>
      </c>
      <c r="R14" s="287">
        <f t="shared" si="4"/>
        <v>338513</v>
      </c>
      <c r="S14" s="292">
        <f t="shared" si="5"/>
        <v>0.279920351867456</v>
      </c>
      <c r="T14" s="291">
        <f>SUM(T15:T22)</f>
        <v>157879</v>
      </c>
      <c r="U14" s="290">
        <f>SUM(U15:U22)</f>
        <v>154228</v>
      </c>
      <c r="V14" s="289">
        <f>SUM(V15:V22)</f>
        <v>704</v>
      </c>
      <c r="W14" s="288">
        <f>SUM(W15:W22)</f>
        <v>594</v>
      </c>
      <c r="X14" s="287">
        <f t="shared" si="6"/>
        <v>313405</v>
      </c>
      <c r="Y14" s="286">
        <f t="shared" si="7"/>
        <v>0.08011359104034721</v>
      </c>
    </row>
    <row r="15" spans="1:25" ht="18.75" customHeight="1">
      <c r="A15" s="251" t="s">
        <v>320</v>
      </c>
      <c r="B15" s="248">
        <v>20219</v>
      </c>
      <c r="C15" s="246">
        <v>18317</v>
      </c>
      <c r="D15" s="247">
        <v>17</v>
      </c>
      <c r="E15" s="295">
        <v>6</v>
      </c>
      <c r="F15" s="296">
        <f t="shared" si="0"/>
        <v>38559</v>
      </c>
      <c r="G15" s="249">
        <f t="shared" si="1"/>
        <v>0.07318642523630565</v>
      </c>
      <c r="H15" s="248">
        <v>19306</v>
      </c>
      <c r="I15" s="246">
        <v>17402</v>
      </c>
      <c r="J15" s="247">
        <v>477</v>
      </c>
      <c r="K15" s="295">
        <v>388</v>
      </c>
      <c r="L15" s="296">
        <f t="shared" si="2"/>
        <v>37573</v>
      </c>
      <c r="M15" s="297">
        <f t="shared" si="3"/>
        <v>0.02624224842306977</v>
      </c>
      <c r="N15" s="248">
        <v>41003</v>
      </c>
      <c r="O15" s="246">
        <v>40454</v>
      </c>
      <c r="P15" s="247">
        <v>23</v>
      </c>
      <c r="Q15" s="295">
        <v>6</v>
      </c>
      <c r="R15" s="296">
        <f t="shared" si="4"/>
        <v>81486</v>
      </c>
      <c r="S15" s="249">
        <f t="shared" si="5"/>
        <v>0.06738172475583365</v>
      </c>
      <c r="T15" s="252">
        <v>43572</v>
      </c>
      <c r="U15" s="246">
        <v>41300</v>
      </c>
      <c r="V15" s="247">
        <v>519</v>
      </c>
      <c r="W15" s="295">
        <v>391</v>
      </c>
      <c r="X15" s="296">
        <f t="shared" si="6"/>
        <v>85782</v>
      </c>
      <c r="Y15" s="245">
        <f t="shared" si="7"/>
        <v>-0.05008043645520044</v>
      </c>
    </row>
    <row r="16" spans="1:25" ht="18.75" customHeight="1">
      <c r="A16" s="251" t="s">
        <v>321</v>
      </c>
      <c r="B16" s="248">
        <v>20655</v>
      </c>
      <c r="C16" s="246">
        <v>17281</v>
      </c>
      <c r="D16" s="247">
        <v>160</v>
      </c>
      <c r="E16" s="295">
        <v>146</v>
      </c>
      <c r="F16" s="296">
        <f t="shared" si="0"/>
        <v>38242</v>
      </c>
      <c r="G16" s="249">
        <f t="shared" si="1"/>
        <v>0.07258474737121816</v>
      </c>
      <c r="H16" s="248">
        <v>17854</v>
      </c>
      <c r="I16" s="246">
        <v>17007</v>
      </c>
      <c r="J16" s="247">
        <v>10</v>
      </c>
      <c r="K16" s="295">
        <v>8</v>
      </c>
      <c r="L16" s="296">
        <f t="shared" si="2"/>
        <v>34879</v>
      </c>
      <c r="M16" s="297">
        <f t="shared" si="3"/>
        <v>0.09641904871125884</v>
      </c>
      <c r="N16" s="248">
        <v>42859</v>
      </c>
      <c r="O16" s="246">
        <v>40514</v>
      </c>
      <c r="P16" s="247">
        <v>173</v>
      </c>
      <c r="Q16" s="295">
        <v>150</v>
      </c>
      <c r="R16" s="296">
        <f t="shared" si="4"/>
        <v>83696</v>
      </c>
      <c r="S16" s="249">
        <f t="shared" si="5"/>
        <v>0.06920919955776764</v>
      </c>
      <c r="T16" s="252">
        <v>35028</v>
      </c>
      <c r="U16" s="246">
        <v>36532</v>
      </c>
      <c r="V16" s="247">
        <v>19</v>
      </c>
      <c r="W16" s="295">
        <v>9</v>
      </c>
      <c r="X16" s="296">
        <f t="shared" si="6"/>
        <v>71588</v>
      </c>
      <c r="Y16" s="245">
        <f t="shared" si="7"/>
        <v>0.16913449181427054</v>
      </c>
    </row>
    <row r="17" spans="1:25" ht="18.75" customHeight="1">
      <c r="A17" s="251" t="s">
        <v>322</v>
      </c>
      <c r="B17" s="248">
        <v>14434</v>
      </c>
      <c r="C17" s="246">
        <v>14488</v>
      </c>
      <c r="D17" s="247">
        <v>13</v>
      </c>
      <c r="E17" s="295">
        <v>3</v>
      </c>
      <c r="F17" s="296">
        <f t="shared" si="0"/>
        <v>28938</v>
      </c>
      <c r="G17" s="249">
        <f t="shared" si="1"/>
        <v>0.05492540712902858</v>
      </c>
      <c r="H17" s="248">
        <v>9105</v>
      </c>
      <c r="I17" s="246">
        <v>9190</v>
      </c>
      <c r="J17" s="247"/>
      <c r="K17" s="295">
        <v>0</v>
      </c>
      <c r="L17" s="296">
        <f t="shared" si="2"/>
        <v>18295</v>
      </c>
      <c r="M17" s="297">
        <f t="shared" si="3"/>
        <v>0.5817436458048648</v>
      </c>
      <c r="N17" s="248">
        <v>34648</v>
      </c>
      <c r="O17" s="246">
        <v>29556</v>
      </c>
      <c r="P17" s="247">
        <v>19</v>
      </c>
      <c r="Q17" s="295">
        <v>3</v>
      </c>
      <c r="R17" s="296">
        <f t="shared" si="4"/>
        <v>64226</v>
      </c>
      <c r="S17" s="249">
        <f t="shared" si="5"/>
        <v>0.05310922924389677</v>
      </c>
      <c r="T17" s="252">
        <v>20037</v>
      </c>
      <c r="U17" s="246">
        <v>18531</v>
      </c>
      <c r="V17" s="247">
        <v>7</v>
      </c>
      <c r="W17" s="295">
        <v>2</v>
      </c>
      <c r="X17" s="296">
        <f t="shared" si="6"/>
        <v>38577</v>
      </c>
      <c r="Y17" s="245">
        <f t="shared" si="7"/>
        <v>0.6648780361355211</v>
      </c>
    </row>
    <row r="18" spans="1:25" ht="18.75" customHeight="1">
      <c r="A18" s="251" t="s">
        <v>323</v>
      </c>
      <c r="B18" s="248">
        <v>11520</v>
      </c>
      <c r="C18" s="246">
        <v>10439</v>
      </c>
      <c r="D18" s="247">
        <v>34</v>
      </c>
      <c r="E18" s="295">
        <v>0</v>
      </c>
      <c r="F18" s="296">
        <f>SUM(B18:E18)</f>
        <v>21993</v>
      </c>
      <c r="G18" s="249">
        <f>F18/$F$9</f>
        <v>0.04174353718255324</v>
      </c>
      <c r="H18" s="248">
        <v>11430</v>
      </c>
      <c r="I18" s="246">
        <v>9800</v>
      </c>
      <c r="J18" s="247"/>
      <c r="K18" s="295">
        <v>0</v>
      </c>
      <c r="L18" s="296">
        <f>SUM(H18:K18)</f>
        <v>21230</v>
      </c>
      <c r="M18" s="297">
        <f>IF(ISERROR(F18/L18-1),"         /0",(F18/L18-1))</f>
        <v>0.03593970796043333</v>
      </c>
      <c r="N18" s="248">
        <v>24864</v>
      </c>
      <c r="O18" s="246">
        <v>23690</v>
      </c>
      <c r="P18" s="247">
        <v>54</v>
      </c>
      <c r="Q18" s="295">
        <v>0</v>
      </c>
      <c r="R18" s="296">
        <f>SUM(N18:Q18)</f>
        <v>48608</v>
      </c>
      <c r="S18" s="249">
        <f>R18/$R$9</f>
        <v>0.04019452270244658</v>
      </c>
      <c r="T18" s="252">
        <v>24642</v>
      </c>
      <c r="U18" s="246">
        <v>22840</v>
      </c>
      <c r="V18" s="247">
        <v>19</v>
      </c>
      <c r="W18" s="295">
        <v>0</v>
      </c>
      <c r="X18" s="296">
        <f>SUM(T18:W18)</f>
        <v>47501</v>
      </c>
      <c r="Y18" s="245">
        <f>IF(ISERROR(R18/X18-1),"         /0",IF(R18/X18&gt;5,"  *  ",(R18/X18-1)))</f>
        <v>0.023304772531104634</v>
      </c>
    </row>
    <row r="19" spans="1:25" ht="18.75" customHeight="1">
      <c r="A19" s="251" t="s">
        <v>324</v>
      </c>
      <c r="B19" s="248">
        <v>9426</v>
      </c>
      <c r="C19" s="246">
        <v>7341</v>
      </c>
      <c r="D19" s="247">
        <v>27</v>
      </c>
      <c r="E19" s="295">
        <v>0</v>
      </c>
      <c r="F19" s="296">
        <f t="shared" si="0"/>
        <v>16794</v>
      </c>
      <c r="G19" s="249">
        <f t="shared" si="1"/>
        <v>0.03187564058763239</v>
      </c>
      <c r="H19" s="248">
        <v>7404</v>
      </c>
      <c r="I19" s="246">
        <v>6469</v>
      </c>
      <c r="J19" s="247"/>
      <c r="K19" s="295"/>
      <c r="L19" s="296">
        <f t="shared" si="2"/>
        <v>13873</v>
      </c>
      <c r="M19" s="297">
        <f t="shared" si="3"/>
        <v>0.2105528724861241</v>
      </c>
      <c r="N19" s="248">
        <v>17054</v>
      </c>
      <c r="O19" s="246">
        <v>15323</v>
      </c>
      <c r="P19" s="247">
        <v>27</v>
      </c>
      <c r="Q19" s="295">
        <v>0</v>
      </c>
      <c r="R19" s="296">
        <f t="shared" si="4"/>
        <v>32404</v>
      </c>
      <c r="S19" s="249">
        <f t="shared" si="5"/>
        <v>0.026795245919397612</v>
      </c>
      <c r="T19" s="252">
        <v>15907</v>
      </c>
      <c r="U19" s="246">
        <v>15367</v>
      </c>
      <c r="V19" s="247">
        <v>16</v>
      </c>
      <c r="W19" s="295"/>
      <c r="X19" s="296">
        <f t="shared" si="6"/>
        <v>31290</v>
      </c>
      <c r="Y19" s="245">
        <f t="shared" si="7"/>
        <v>0.0356024288910195</v>
      </c>
    </row>
    <row r="20" spans="1:25" ht="18.75" customHeight="1">
      <c r="A20" s="251" t="s">
        <v>325</v>
      </c>
      <c r="B20" s="248">
        <v>6212</v>
      </c>
      <c r="C20" s="246">
        <v>4974</v>
      </c>
      <c r="D20" s="247">
        <v>0</v>
      </c>
      <c r="E20" s="295">
        <v>0</v>
      </c>
      <c r="F20" s="296">
        <f t="shared" si="0"/>
        <v>11186</v>
      </c>
      <c r="G20" s="249">
        <f t="shared" si="1"/>
        <v>0.021231446684128612</v>
      </c>
      <c r="H20" s="248">
        <v>8200</v>
      </c>
      <c r="I20" s="246">
        <v>6809</v>
      </c>
      <c r="J20" s="247"/>
      <c r="K20" s="295">
        <v>0</v>
      </c>
      <c r="L20" s="296">
        <f t="shared" si="2"/>
        <v>15009</v>
      </c>
      <c r="M20" s="297">
        <f t="shared" si="3"/>
        <v>-0.25471383836364847</v>
      </c>
      <c r="N20" s="248">
        <v>12168</v>
      </c>
      <c r="O20" s="246">
        <v>12229</v>
      </c>
      <c r="P20" s="247">
        <v>9</v>
      </c>
      <c r="Q20" s="295">
        <v>0</v>
      </c>
      <c r="R20" s="296">
        <f t="shared" si="4"/>
        <v>24406</v>
      </c>
      <c r="S20" s="249">
        <f t="shared" si="5"/>
        <v>0.020181606342081784</v>
      </c>
      <c r="T20" s="252">
        <v>16380</v>
      </c>
      <c r="U20" s="246">
        <v>17004</v>
      </c>
      <c r="V20" s="247">
        <v>117</v>
      </c>
      <c r="W20" s="295">
        <v>191</v>
      </c>
      <c r="X20" s="296">
        <f t="shared" si="6"/>
        <v>33692</v>
      </c>
      <c r="Y20" s="245">
        <f t="shared" si="7"/>
        <v>-0.2756143891725038</v>
      </c>
    </row>
    <row r="21" spans="1:25" ht="18.75" customHeight="1">
      <c r="A21" s="251" t="s">
        <v>326</v>
      </c>
      <c r="B21" s="248">
        <v>670</v>
      </c>
      <c r="C21" s="246">
        <v>660</v>
      </c>
      <c r="D21" s="247">
        <v>0</v>
      </c>
      <c r="E21" s="295">
        <v>0</v>
      </c>
      <c r="F21" s="296">
        <f>SUM(B21:E21)</f>
        <v>1330</v>
      </c>
      <c r="G21" s="249">
        <f>F21/$F$9</f>
        <v>0.002524389780966481</v>
      </c>
      <c r="H21" s="248">
        <v>663</v>
      </c>
      <c r="I21" s="246">
        <v>505</v>
      </c>
      <c r="J21" s="247">
        <v>2</v>
      </c>
      <c r="K21" s="295"/>
      <c r="L21" s="296">
        <f>SUM(H21:K21)</f>
        <v>1170</v>
      </c>
      <c r="M21" s="297">
        <f>IF(ISERROR(F21/L21-1),"         /0",(F21/L21-1))</f>
        <v>0.1367521367521367</v>
      </c>
      <c r="N21" s="248">
        <v>1409</v>
      </c>
      <c r="O21" s="246">
        <v>1797</v>
      </c>
      <c r="P21" s="247"/>
      <c r="Q21" s="295"/>
      <c r="R21" s="296">
        <f>SUM(N21:Q21)</f>
        <v>3206</v>
      </c>
      <c r="S21" s="249">
        <f>R21/$R$9</f>
        <v>0.0026510788303168976</v>
      </c>
      <c r="T21" s="252">
        <v>1497</v>
      </c>
      <c r="U21" s="246">
        <v>1192</v>
      </c>
      <c r="V21" s="247">
        <v>4</v>
      </c>
      <c r="W21" s="295"/>
      <c r="X21" s="296">
        <f>SUM(T21:W21)</f>
        <v>2693</v>
      </c>
      <c r="Y21" s="245">
        <f>IF(ISERROR(R21/X21-1),"         /0",IF(R21/X21&gt;5,"  *  ",(R21/X21-1)))</f>
        <v>0.1904938730040846</v>
      </c>
    </row>
    <row r="22" spans="1:25" ht="18.75" customHeight="1" thickBot="1">
      <c r="A22" s="251" t="s">
        <v>56</v>
      </c>
      <c r="B22" s="248">
        <v>136</v>
      </c>
      <c r="C22" s="246">
        <v>94</v>
      </c>
      <c r="D22" s="247">
        <v>0</v>
      </c>
      <c r="E22" s="295">
        <v>0</v>
      </c>
      <c r="F22" s="296">
        <f t="shared" si="0"/>
        <v>230</v>
      </c>
      <c r="G22" s="249">
        <f t="shared" si="1"/>
        <v>0.0004365486087385643</v>
      </c>
      <c r="H22" s="248">
        <v>421</v>
      </c>
      <c r="I22" s="246">
        <v>967</v>
      </c>
      <c r="J22" s="247"/>
      <c r="K22" s="295">
        <v>0</v>
      </c>
      <c r="L22" s="296">
        <f t="shared" si="2"/>
        <v>1388</v>
      </c>
      <c r="M22" s="297">
        <f t="shared" si="3"/>
        <v>-0.8342939481268011</v>
      </c>
      <c r="N22" s="248">
        <v>247</v>
      </c>
      <c r="O22" s="246">
        <v>234</v>
      </c>
      <c r="P22" s="247"/>
      <c r="Q22" s="295">
        <v>0</v>
      </c>
      <c r="R22" s="296">
        <f t="shared" si="4"/>
        <v>481</v>
      </c>
      <c r="S22" s="249">
        <f t="shared" si="5"/>
        <v>0.00039774451571504294</v>
      </c>
      <c r="T22" s="252">
        <v>816</v>
      </c>
      <c r="U22" s="246">
        <v>1462</v>
      </c>
      <c r="V22" s="247">
        <v>3</v>
      </c>
      <c r="W22" s="295">
        <v>1</v>
      </c>
      <c r="X22" s="296">
        <f t="shared" si="6"/>
        <v>2282</v>
      </c>
      <c r="Y22" s="245">
        <f t="shared" si="7"/>
        <v>-0.7892199824715163</v>
      </c>
    </row>
    <row r="23" spans="1:25" s="285" customFormat="1" ht="18.75" customHeight="1">
      <c r="A23" s="294" t="s">
        <v>59</v>
      </c>
      <c r="B23" s="291">
        <f>SUM(B24:B28)</f>
        <v>40237</v>
      </c>
      <c r="C23" s="290">
        <f>SUM(C24:C28)</f>
        <v>33922</v>
      </c>
      <c r="D23" s="289">
        <f>SUM(D24:D28)</f>
        <v>21</v>
      </c>
      <c r="E23" s="288">
        <f>SUM(E24:E28)</f>
        <v>4</v>
      </c>
      <c r="F23" s="287">
        <f t="shared" si="0"/>
        <v>74184</v>
      </c>
      <c r="G23" s="292">
        <f t="shared" si="1"/>
        <v>0.1408040086550507</v>
      </c>
      <c r="H23" s="291">
        <f>SUM(H24:H28)</f>
        <v>39273</v>
      </c>
      <c r="I23" s="290">
        <f>SUM(I24:I28)</f>
        <v>31694</v>
      </c>
      <c r="J23" s="289">
        <f>SUM(J24:J28)</f>
        <v>4</v>
      </c>
      <c r="K23" s="288">
        <f>SUM(K24:K28)</f>
        <v>4</v>
      </c>
      <c r="L23" s="287">
        <f t="shared" si="2"/>
        <v>70975</v>
      </c>
      <c r="M23" s="293">
        <f t="shared" si="3"/>
        <v>0.04521310320535399</v>
      </c>
      <c r="N23" s="291">
        <f>SUM(N24:N28)</f>
        <v>92803</v>
      </c>
      <c r="O23" s="290">
        <f>SUM(O24:O28)</f>
        <v>78641</v>
      </c>
      <c r="P23" s="289">
        <f>SUM(P24:P28)</f>
        <v>34</v>
      </c>
      <c r="Q23" s="288">
        <f>SUM(Q24:Q28)</f>
        <v>10</v>
      </c>
      <c r="R23" s="287">
        <f t="shared" si="4"/>
        <v>171488</v>
      </c>
      <c r="S23" s="292">
        <f t="shared" si="5"/>
        <v>0.14180542933667625</v>
      </c>
      <c r="T23" s="291">
        <f>SUM(T24:T28)</f>
        <v>92649</v>
      </c>
      <c r="U23" s="290">
        <f>SUM(U24:U28)</f>
        <v>74022</v>
      </c>
      <c r="V23" s="289">
        <f>SUM(V24:V28)</f>
        <v>47</v>
      </c>
      <c r="W23" s="288">
        <f>SUM(W24:W28)</f>
        <v>23</v>
      </c>
      <c r="X23" s="287">
        <f t="shared" si="6"/>
        <v>166741</v>
      </c>
      <c r="Y23" s="286">
        <f t="shared" si="7"/>
        <v>0.028469302690999898</v>
      </c>
    </row>
    <row r="24" spans="1:25" ht="18.75" customHeight="1">
      <c r="A24" s="251" t="s">
        <v>327</v>
      </c>
      <c r="B24" s="248">
        <v>28405</v>
      </c>
      <c r="C24" s="246">
        <v>23817</v>
      </c>
      <c r="D24" s="247">
        <v>17</v>
      </c>
      <c r="E24" s="295">
        <v>0</v>
      </c>
      <c r="F24" s="296">
        <f t="shared" si="0"/>
        <v>52239</v>
      </c>
      <c r="G24" s="249">
        <f t="shared" si="1"/>
        <v>0.09915157726910374</v>
      </c>
      <c r="H24" s="248">
        <v>27429</v>
      </c>
      <c r="I24" s="246">
        <v>22039</v>
      </c>
      <c r="J24" s="247"/>
      <c r="K24" s="295"/>
      <c r="L24" s="296">
        <f t="shared" si="2"/>
        <v>49468</v>
      </c>
      <c r="M24" s="297">
        <f t="shared" si="3"/>
        <v>0.05601601035012527</v>
      </c>
      <c r="N24" s="248">
        <v>63850</v>
      </c>
      <c r="O24" s="246">
        <v>55857</v>
      </c>
      <c r="P24" s="247">
        <v>24</v>
      </c>
      <c r="Q24" s="295"/>
      <c r="R24" s="296">
        <f t="shared" si="4"/>
        <v>119731</v>
      </c>
      <c r="S24" s="249">
        <f t="shared" si="5"/>
        <v>0.09900696176939253</v>
      </c>
      <c r="T24" s="248">
        <v>64048</v>
      </c>
      <c r="U24" s="246">
        <v>52564</v>
      </c>
      <c r="V24" s="247">
        <v>41</v>
      </c>
      <c r="W24" s="295">
        <v>17</v>
      </c>
      <c r="X24" s="282">
        <f t="shared" si="6"/>
        <v>116670</v>
      </c>
      <c r="Y24" s="245">
        <f t="shared" si="7"/>
        <v>0.02623639324590732</v>
      </c>
    </row>
    <row r="25" spans="1:25" ht="18.75" customHeight="1">
      <c r="A25" s="251" t="s">
        <v>328</v>
      </c>
      <c r="B25" s="248">
        <v>6520</v>
      </c>
      <c r="C25" s="246">
        <v>5804</v>
      </c>
      <c r="D25" s="247">
        <v>0</v>
      </c>
      <c r="E25" s="295">
        <v>0</v>
      </c>
      <c r="F25" s="296">
        <f t="shared" si="0"/>
        <v>12324</v>
      </c>
      <c r="G25" s="249">
        <f t="shared" si="1"/>
        <v>0.023391413278669854</v>
      </c>
      <c r="H25" s="248">
        <v>6167</v>
      </c>
      <c r="I25" s="246">
        <v>5119</v>
      </c>
      <c r="J25" s="247"/>
      <c r="K25" s="295"/>
      <c r="L25" s="296">
        <f t="shared" si="2"/>
        <v>11286</v>
      </c>
      <c r="M25" s="297">
        <f t="shared" si="3"/>
        <v>0.09197235513024982</v>
      </c>
      <c r="N25" s="248">
        <v>14854</v>
      </c>
      <c r="O25" s="246">
        <v>13401</v>
      </c>
      <c r="P25" s="247"/>
      <c r="Q25" s="295"/>
      <c r="R25" s="296">
        <f t="shared" si="4"/>
        <v>28255</v>
      </c>
      <c r="S25" s="249">
        <f t="shared" si="5"/>
        <v>0.02336438937947721</v>
      </c>
      <c r="T25" s="248">
        <v>14369</v>
      </c>
      <c r="U25" s="246">
        <v>12137</v>
      </c>
      <c r="V25" s="247"/>
      <c r="W25" s="295"/>
      <c r="X25" s="282">
        <f t="shared" si="6"/>
        <v>26506</v>
      </c>
      <c r="Y25" s="245">
        <f t="shared" si="7"/>
        <v>0.06598505998641824</v>
      </c>
    </row>
    <row r="26" spans="1:25" ht="18.75" customHeight="1">
      <c r="A26" s="251" t="s">
        <v>329</v>
      </c>
      <c r="B26" s="248">
        <v>4576</v>
      </c>
      <c r="C26" s="246">
        <v>4301</v>
      </c>
      <c r="D26" s="247">
        <v>0</v>
      </c>
      <c r="E26" s="295">
        <v>0</v>
      </c>
      <c r="F26" s="230">
        <f>SUM(B26:E26)</f>
        <v>8877</v>
      </c>
      <c r="G26" s="249">
        <f>F26/$F$9</f>
        <v>0.016848878259879286</v>
      </c>
      <c r="H26" s="248">
        <v>4836</v>
      </c>
      <c r="I26" s="246">
        <v>4536</v>
      </c>
      <c r="J26" s="247">
        <v>0</v>
      </c>
      <c r="K26" s="295">
        <v>0</v>
      </c>
      <c r="L26" s="296">
        <f>SUM(H26:K26)</f>
        <v>9372</v>
      </c>
      <c r="M26" s="297" t="s">
        <v>50</v>
      </c>
      <c r="N26" s="248">
        <v>11046</v>
      </c>
      <c r="O26" s="246">
        <v>9383</v>
      </c>
      <c r="P26" s="247"/>
      <c r="Q26" s="295">
        <v>0</v>
      </c>
      <c r="R26" s="296">
        <f>SUM(N26:Q26)</f>
        <v>20429</v>
      </c>
      <c r="S26" s="249">
        <f>R26/$R$9</f>
        <v>0.0168929786102757</v>
      </c>
      <c r="T26" s="248">
        <v>11321</v>
      </c>
      <c r="U26" s="246">
        <v>9321</v>
      </c>
      <c r="V26" s="247">
        <v>0</v>
      </c>
      <c r="W26" s="295">
        <v>0</v>
      </c>
      <c r="X26" s="282">
        <f>SUM(T26:W26)</f>
        <v>20642</v>
      </c>
      <c r="Y26" s="245">
        <f>IF(ISERROR(R26/X26-1),"         /0",IF(R26/X26&gt;5,"  *  ",(R26/X26-1)))</f>
        <v>-0.010318767561282804</v>
      </c>
    </row>
    <row r="27" spans="1:25" ht="18.75" customHeight="1">
      <c r="A27" s="251" t="s">
        <v>330</v>
      </c>
      <c r="B27" s="248">
        <v>421</v>
      </c>
      <c r="C27" s="246">
        <v>0</v>
      </c>
      <c r="D27" s="247">
        <v>0</v>
      </c>
      <c r="E27" s="295">
        <v>0</v>
      </c>
      <c r="F27" s="296">
        <f>SUM(B27:E27)</f>
        <v>421</v>
      </c>
      <c r="G27" s="249">
        <f>F27/$F$9</f>
        <v>0.0007990737577345025</v>
      </c>
      <c r="H27" s="248">
        <v>384</v>
      </c>
      <c r="I27" s="246"/>
      <c r="J27" s="247"/>
      <c r="K27" s="295"/>
      <c r="L27" s="296">
        <f>SUM(H27:K27)</f>
        <v>384</v>
      </c>
      <c r="M27" s="297">
        <f>IF(ISERROR(F27/L27-1),"         /0",(F27/L27-1))</f>
        <v>0.09635416666666674</v>
      </c>
      <c r="N27" s="248">
        <v>2058</v>
      </c>
      <c r="O27" s="246"/>
      <c r="P27" s="247"/>
      <c r="Q27" s="295"/>
      <c r="R27" s="296">
        <f>SUM(N27:Q27)</f>
        <v>2058</v>
      </c>
      <c r="S27" s="249">
        <f>R27/$R$9</f>
        <v>0.0017017842273213271</v>
      </c>
      <c r="T27" s="248">
        <v>1601</v>
      </c>
      <c r="U27" s="246"/>
      <c r="V27" s="247"/>
      <c r="W27" s="295"/>
      <c r="X27" s="282">
        <f>SUM(T27:W27)</f>
        <v>1601</v>
      </c>
      <c r="Y27" s="245">
        <f>IF(ISERROR(R27/X27-1),"         /0",IF(R27/X27&gt;5,"  *  ",(R27/X27-1)))</f>
        <v>0.2854465958775765</v>
      </c>
    </row>
    <row r="28" spans="1:25" ht="18.75" customHeight="1" thickBot="1">
      <c r="A28" s="251" t="s">
        <v>56</v>
      </c>
      <c r="B28" s="248">
        <v>315</v>
      </c>
      <c r="C28" s="246">
        <v>0</v>
      </c>
      <c r="D28" s="247">
        <v>4</v>
      </c>
      <c r="E28" s="295">
        <v>4</v>
      </c>
      <c r="F28" s="296">
        <f t="shared" si="0"/>
        <v>323</v>
      </c>
      <c r="G28" s="249">
        <f t="shared" si="1"/>
        <v>0.0006130660896632882</v>
      </c>
      <c r="H28" s="248">
        <v>457</v>
      </c>
      <c r="I28" s="246">
        <v>0</v>
      </c>
      <c r="J28" s="247">
        <v>4</v>
      </c>
      <c r="K28" s="295">
        <v>4</v>
      </c>
      <c r="L28" s="296">
        <f t="shared" si="2"/>
        <v>465</v>
      </c>
      <c r="M28" s="297">
        <f t="shared" si="3"/>
        <v>-0.30537634408602155</v>
      </c>
      <c r="N28" s="248">
        <v>995</v>
      </c>
      <c r="O28" s="246">
        <v>0</v>
      </c>
      <c r="P28" s="247">
        <v>10</v>
      </c>
      <c r="Q28" s="295">
        <v>10</v>
      </c>
      <c r="R28" s="296">
        <f t="shared" si="4"/>
        <v>1015</v>
      </c>
      <c r="S28" s="249">
        <f t="shared" si="5"/>
        <v>0.0008393153502094981</v>
      </c>
      <c r="T28" s="248">
        <v>1310</v>
      </c>
      <c r="U28" s="246">
        <v>0</v>
      </c>
      <c r="V28" s="247">
        <v>6</v>
      </c>
      <c r="W28" s="295">
        <v>6</v>
      </c>
      <c r="X28" s="282">
        <f t="shared" si="6"/>
        <v>1322</v>
      </c>
      <c r="Y28" s="245">
        <f t="shared" si="7"/>
        <v>-0.2322239031770046</v>
      </c>
    </row>
    <row r="29" spans="1:25" s="285" customFormat="1" ht="18.75" customHeight="1">
      <c r="A29" s="294" t="s">
        <v>58</v>
      </c>
      <c r="B29" s="291">
        <f>SUM(B30:B35)</f>
        <v>66954</v>
      </c>
      <c r="C29" s="290">
        <f>SUM(C30:C35)</f>
        <v>62383</v>
      </c>
      <c r="D29" s="289">
        <f>SUM(D30:D35)</f>
        <v>795</v>
      </c>
      <c r="E29" s="288">
        <f>SUM(E30:E35)</f>
        <v>755</v>
      </c>
      <c r="F29" s="287">
        <f t="shared" si="0"/>
        <v>130887</v>
      </c>
      <c r="G29" s="292">
        <f t="shared" si="1"/>
        <v>0.24842842500854118</v>
      </c>
      <c r="H29" s="291">
        <f>SUM(H30:H35)</f>
        <v>48664</v>
      </c>
      <c r="I29" s="290">
        <f>SUM(I30:I35)</f>
        <v>43461</v>
      </c>
      <c r="J29" s="289">
        <f>SUM(J30:J35)</f>
        <v>384</v>
      </c>
      <c r="K29" s="288">
        <f>SUM(K30:K35)</f>
        <v>328</v>
      </c>
      <c r="L29" s="287">
        <f t="shared" si="2"/>
        <v>92837</v>
      </c>
      <c r="M29" s="293">
        <f t="shared" si="3"/>
        <v>0.4098581384577269</v>
      </c>
      <c r="N29" s="291">
        <f>SUM(N30:N35)</f>
        <v>159839</v>
      </c>
      <c r="O29" s="290">
        <f>SUM(O30:O35)</f>
        <v>145232</v>
      </c>
      <c r="P29" s="289">
        <f>SUM(P30:P35)</f>
        <v>2620</v>
      </c>
      <c r="Q29" s="288">
        <f>SUM(Q30:Q35)</f>
        <v>2608</v>
      </c>
      <c r="R29" s="287">
        <f t="shared" si="4"/>
        <v>310299</v>
      </c>
      <c r="S29" s="292">
        <f t="shared" si="5"/>
        <v>0.25658986586665716</v>
      </c>
      <c r="T29" s="291">
        <f>SUM(T30:T35)</f>
        <v>123806</v>
      </c>
      <c r="U29" s="290">
        <f>SUM(U30:U35)</f>
        <v>104058</v>
      </c>
      <c r="V29" s="289">
        <f>SUM(V30:V35)</f>
        <v>3443</v>
      </c>
      <c r="W29" s="288">
        <f>SUM(W30:W35)</f>
        <v>3765</v>
      </c>
      <c r="X29" s="287">
        <f t="shared" si="6"/>
        <v>235072</v>
      </c>
      <c r="Y29" s="286">
        <f t="shared" si="7"/>
        <v>0.3200168459025321</v>
      </c>
    </row>
    <row r="30" spans="1:25" s="221" customFormat="1" ht="18.75" customHeight="1">
      <c r="A30" s="236" t="s">
        <v>331</v>
      </c>
      <c r="B30" s="234">
        <v>46460</v>
      </c>
      <c r="C30" s="231">
        <v>42528</v>
      </c>
      <c r="D30" s="230">
        <v>19</v>
      </c>
      <c r="E30" s="283">
        <v>13</v>
      </c>
      <c r="F30" s="282">
        <f t="shared" si="0"/>
        <v>89020</v>
      </c>
      <c r="G30" s="233">
        <f t="shared" si="1"/>
        <v>0.16896329195611737</v>
      </c>
      <c r="H30" s="234">
        <v>31036</v>
      </c>
      <c r="I30" s="231">
        <v>26895</v>
      </c>
      <c r="J30" s="230">
        <v>11</v>
      </c>
      <c r="K30" s="283">
        <v>8</v>
      </c>
      <c r="L30" s="282">
        <f t="shared" si="2"/>
        <v>57950</v>
      </c>
      <c r="M30" s="284">
        <f t="shared" si="3"/>
        <v>0.5361518550474547</v>
      </c>
      <c r="N30" s="234">
        <v>109576</v>
      </c>
      <c r="O30" s="231">
        <v>98951</v>
      </c>
      <c r="P30" s="230">
        <v>61</v>
      </c>
      <c r="Q30" s="283">
        <v>20</v>
      </c>
      <c r="R30" s="282">
        <f t="shared" si="4"/>
        <v>208608</v>
      </c>
      <c r="S30" s="233">
        <f t="shared" si="5"/>
        <v>0.17250039071576648</v>
      </c>
      <c r="T30" s="232">
        <v>79085</v>
      </c>
      <c r="U30" s="231">
        <v>65104</v>
      </c>
      <c r="V30" s="230">
        <v>320</v>
      </c>
      <c r="W30" s="283">
        <v>230</v>
      </c>
      <c r="X30" s="282">
        <f t="shared" si="6"/>
        <v>144739</v>
      </c>
      <c r="Y30" s="229">
        <f t="shared" si="7"/>
        <v>0.4412701483359702</v>
      </c>
    </row>
    <row r="31" spans="1:25" s="221" customFormat="1" ht="18.75" customHeight="1">
      <c r="A31" s="236" t="s">
        <v>332</v>
      </c>
      <c r="B31" s="234">
        <v>11052</v>
      </c>
      <c r="C31" s="231">
        <v>10921</v>
      </c>
      <c r="D31" s="230">
        <v>7</v>
      </c>
      <c r="E31" s="283">
        <v>0</v>
      </c>
      <c r="F31" s="282">
        <f t="shared" si="0"/>
        <v>21980</v>
      </c>
      <c r="G31" s="233">
        <f t="shared" si="1"/>
        <v>0.041718862695972365</v>
      </c>
      <c r="H31" s="234">
        <v>9274</v>
      </c>
      <c r="I31" s="231">
        <v>8824</v>
      </c>
      <c r="J31" s="230"/>
      <c r="K31" s="283"/>
      <c r="L31" s="282">
        <f t="shared" si="2"/>
        <v>18098</v>
      </c>
      <c r="M31" s="284">
        <f t="shared" si="3"/>
        <v>0.21449883965079009</v>
      </c>
      <c r="N31" s="234">
        <v>26558</v>
      </c>
      <c r="O31" s="231">
        <v>24198</v>
      </c>
      <c r="P31" s="230">
        <v>150</v>
      </c>
      <c r="Q31" s="283">
        <v>208</v>
      </c>
      <c r="R31" s="282">
        <f t="shared" si="4"/>
        <v>51114</v>
      </c>
      <c r="S31" s="233">
        <f t="shared" si="5"/>
        <v>0.042266763360205205</v>
      </c>
      <c r="T31" s="232">
        <v>24324</v>
      </c>
      <c r="U31" s="231">
        <v>21298</v>
      </c>
      <c r="V31" s="230">
        <v>441</v>
      </c>
      <c r="W31" s="283">
        <v>440</v>
      </c>
      <c r="X31" s="282">
        <f t="shared" si="6"/>
        <v>46503</v>
      </c>
      <c r="Y31" s="229">
        <f t="shared" si="7"/>
        <v>0.09915489323269466</v>
      </c>
    </row>
    <row r="32" spans="1:25" s="221" customFormat="1" ht="18.75" customHeight="1">
      <c r="A32" s="236" t="s">
        <v>333</v>
      </c>
      <c r="B32" s="234">
        <v>4364</v>
      </c>
      <c r="C32" s="231">
        <v>4342</v>
      </c>
      <c r="D32" s="230">
        <v>596</v>
      </c>
      <c r="E32" s="283">
        <v>564</v>
      </c>
      <c r="F32" s="282">
        <f t="shared" si="0"/>
        <v>9866</v>
      </c>
      <c r="G32" s="233">
        <f t="shared" si="1"/>
        <v>0.018726037277455112</v>
      </c>
      <c r="H32" s="234">
        <v>3361</v>
      </c>
      <c r="I32" s="231">
        <v>2987</v>
      </c>
      <c r="J32" s="230">
        <v>369</v>
      </c>
      <c r="K32" s="283">
        <v>314</v>
      </c>
      <c r="L32" s="282">
        <f t="shared" si="2"/>
        <v>7031</v>
      </c>
      <c r="M32" s="284">
        <f t="shared" si="3"/>
        <v>0.4032143365097425</v>
      </c>
      <c r="N32" s="234">
        <v>11069</v>
      </c>
      <c r="O32" s="231">
        <v>10573</v>
      </c>
      <c r="P32" s="230">
        <v>1407</v>
      </c>
      <c r="Q32" s="283">
        <v>1079</v>
      </c>
      <c r="R32" s="282">
        <f t="shared" si="4"/>
        <v>24128</v>
      </c>
      <c r="S32" s="233">
        <f t="shared" si="5"/>
        <v>0.01995172489640864</v>
      </c>
      <c r="T32" s="232">
        <v>8614</v>
      </c>
      <c r="U32" s="231">
        <v>6983</v>
      </c>
      <c r="V32" s="230">
        <v>964</v>
      </c>
      <c r="W32" s="283">
        <v>918</v>
      </c>
      <c r="X32" s="282">
        <f t="shared" si="6"/>
        <v>17479</v>
      </c>
      <c r="Y32" s="229">
        <f t="shared" si="7"/>
        <v>0.3803993363464728</v>
      </c>
    </row>
    <row r="33" spans="1:25" s="221" customFormat="1" ht="18.75" customHeight="1">
      <c r="A33" s="236" t="s">
        <v>334</v>
      </c>
      <c r="B33" s="234">
        <v>3190</v>
      </c>
      <c r="C33" s="231">
        <v>2935</v>
      </c>
      <c r="D33" s="230">
        <v>7</v>
      </c>
      <c r="E33" s="283">
        <v>0</v>
      </c>
      <c r="F33" s="282">
        <f t="shared" si="0"/>
        <v>6132</v>
      </c>
      <c r="G33" s="233">
        <f t="shared" si="1"/>
        <v>0.011638765516455984</v>
      </c>
      <c r="H33" s="234">
        <v>2508</v>
      </c>
      <c r="I33" s="231">
        <v>2466</v>
      </c>
      <c r="J33" s="230"/>
      <c r="K33" s="283"/>
      <c r="L33" s="282">
        <f t="shared" si="2"/>
        <v>4974</v>
      </c>
      <c r="M33" s="284">
        <f t="shared" si="3"/>
        <v>0.232810615199035</v>
      </c>
      <c r="N33" s="234">
        <v>7580</v>
      </c>
      <c r="O33" s="231">
        <v>6789</v>
      </c>
      <c r="P33" s="230">
        <v>7</v>
      </c>
      <c r="Q33" s="283">
        <v>3</v>
      </c>
      <c r="R33" s="282">
        <f t="shared" si="4"/>
        <v>14379</v>
      </c>
      <c r="S33" s="233">
        <f t="shared" si="5"/>
        <v>0.011890162976022042</v>
      </c>
      <c r="T33" s="232">
        <v>5860</v>
      </c>
      <c r="U33" s="231">
        <v>5520</v>
      </c>
      <c r="V33" s="230">
        <v>2</v>
      </c>
      <c r="W33" s="283"/>
      <c r="X33" s="282">
        <f t="shared" si="6"/>
        <v>11382</v>
      </c>
      <c r="Y33" s="229">
        <f t="shared" si="7"/>
        <v>0.26331049024775965</v>
      </c>
    </row>
    <row r="34" spans="1:25" s="221" customFormat="1" ht="18.75" customHeight="1">
      <c r="A34" s="236" t="s">
        <v>335</v>
      </c>
      <c r="B34" s="234">
        <v>1536</v>
      </c>
      <c r="C34" s="231">
        <v>1539</v>
      </c>
      <c r="D34" s="230">
        <v>154</v>
      </c>
      <c r="E34" s="283">
        <v>156</v>
      </c>
      <c r="F34" s="282">
        <f t="shared" si="0"/>
        <v>3385</v>
      </c>
      <c r="G34" s="233">
        <f t="shared" si="1"/>
        <v>0.006424856698174088</v>
      </c>
      <c r="H34" s="234">
        <v>1252</v>
      </c>
      <c r="I34" s="231">
        <v>1201</v>
      </c>
      <c r="J34" s="230"/>
      <c r="K34" s="283"/>
      <c r="L34" s="282">
        <f t="shared" si="2"/>
        <v>2453</v>
      </c>
      <c r="M34" s="284">
        <f t="shared" si="3"/>
        <v>0.37994292702812893</v>
      </c>
      <c r="N34" s="234">
        <v>4400</v>
      </c>
      <c r="O34" s="231">
        <v>4481</v>
      </c>
      <c r="P34" s="230">
        <v>898</v>
      </c>
      <c r="Q34" s="283">
        <v>1249</v>
      </c>
      <c r="R34" s="282">
        <f t="shared" si="4"/>
        <v>11028</v>
      </c>
      <c r="S34" s="233">
        <f t="shared" si="5"/>
        <v>0.009119181952818073</v>
      </c>
      <c r="T34" s="232">
        <v>3141</v>
      </c>
      <c r="U34" s="231">
        <v>2926</v>
      </c>
      <c r="V34" s="230">
        <v>1703</v>
      </c>
      <c r="W34" s="283">
        <v>2162</v>
      </c>
      <c r="X34" s="282">
        <f t="shared" si="6"/>
        <v>9932</v>
      </c>
      <c r="Y34" s="229">
        <f t="shared" si="7"/>
        <v>0.11035038260169161</v>
      </c>
    </row>
    <row r="35" spans="1:25" s="221" customFormat="1" ht="18.75" customHeight="1" thickBot="1">
      <c r="A35" s="236" t="s">
        <v>56</v>
      </c>
      <c r="B35" s="234">
        <v>352</v>
      </c>
      <c r="C35" s="231">
        <v>118</v>
      </c>
      <c r="D35" s="230">
        <v>12</v>
      </c>
      <c r="E35" s="283">
        <v>22</v>
      </c>
      <c r="F35" s="282">
        <f>SUM(B35:E35)</f>
        <v>504</v>
      </c>
      <c r="G35" s="233">
        <f>F35/$F$9</f>
        <v>0.0009566108643662453</v>
      </c>
      <c r="H35" s="234">
        <v>1233</v>
      </c>
      <c r="I35" s="231">
        <v>1088</v>
      </c>
      <c r="J35" s="230">
        <v>4</v>
      </c>
      <c r="K35" s="283">
        <v>6</v>
      </c>
      <c r="L35" s="282">
        <f>SUM(H35:K35)</f>
        <v>2331</v>
      </c>
      <c r="M35" s="284">
        <f>IF(ISERROR(F35/L35-1),"         /0",(F35/L35-1))</f>
        <v>-0.7837837837837838</v>
      </c>
      <c r="N35" s="234">
        <v>656</v>
      </c>
      <c r="O35" s="231">
        <v>240</v>
      </c>
      <c r="P35" s="230">
        <v>97</v>
      </c>
      <c r="Q35" s="283">
        <v>49</v>
      </c>
      <c r="R35" s="282">
        <f>SUM(N35:Q35)</f>
        <v>1042</v>
      </c>
      <c r="S35" s="233">
        <f>R35/$R$9</f>
        <v>0.0008616419654367458</v>
      </c>
      <c r="T35" s="232">
        <v>2782</v>
      </c>
      <c r="U35" s="231">
        <v>2227</v>
      </c>
      <c r="V35" s="230">
        <v>13</v>
      </c>
      <c r="W35" s="283">
        <v>15</v>
      </c>
      <c r="X35" s="282">
        <f>SUM(T35:W35)</f>
        <v>5037</v>
      </c>
      <c r="Y35" s="229">
        <f>IF(ISERROR(R35/X35-1),"         /0",IF(R35/X35&gt;5,"  *  ",(R35/X35-1)))</f>
        <v>-0.7931308318443517</v>
      </c>
    </row>
    <row r="36" spans="1:25" s="285" customFormat="1" ht="18.75" customHeight="1">
      <c r="A36" s="294" t="s">
        <v>57</v>
      </c>
      <c r="B36" s="291">
        <f>SUM(B37:B39)</f>
        <v>3900</v>
      </c>
      <c r="C36" s="290">
        <f>SUM(C37:C39)</f>
        <v>4018</v>
      </c>
      <c r="D36" s="289">
        <f>SUM(D37:D39)</f>
        <v>19</v>
      </c>
      <c r="E36" s="288">
        <f>SUM(E37:E39)</f>
        <v>2</v>
      </c>
      <c r="F36" s="287">
        <f t="shared" si="0"/>
        <v>7939</v>
      </c>
      <c r="G36" s="292">
        <f t="shared" si="1"/>
        <v>0.015068519151197661</v>
      </c>
      <c r="H36" s="291">
        <f>SUM(H37:H39)</f>
        <v>3884</v>
      </c>
      <c r="I36" s="290">
        <f>SUM(I37:I39)</f>
        <v>3968</v>
      </c>
      <c r="J36" s="289">
        <f>SUM(J37:J39)</f>
        <v>15</v>
      </c>
      <c r="K36" s="288">
        <f>SUM(K37:K39)</f>
        <v>29</v>
      </c>
      <c r="L36" s="287">
        <f t="shared" si="2"/>
        <v>7896</v>
      </c>
      <c r="M36" s="293">
        <f t="shared" si="3"/>
        <v>0.005445795339412252</v>
      </c>
      <c r="N36" s="291">
        <f>SUM(N37:N39)</f>
        <v>10939</v>
      </c>
      <c r="O36" s="290">
        <f>SUM(O37:O39)</f>
        <v>10447</v>
      </c>
      <c r="P36" s="289">
        <f>SUM(P37:P39)</f>
        <v>191</v>
      </c>
      <c r="Q36" s="288">
        <f>SUM(Q37:Q39)</f>
        <v>150</v>
      </c>
      <c r="R36" s="287">
        <f t="shared" si="4"/>
        <v>21727</v>
      </c>
      <c r="S36" s="292">
        <f t="shared" si="5"/>
        <v>0.017966309964533758</v>
      </c>
      <c r="T36" s="291">
        <f>SUM(T37:T39)</f>
        <v>10534</v>
      </c>
      <c r="U36" s="290">
        <f>SUM(U37:U39)</f>
        <v>10393</v>
      </c>
      <c r="V36" s="289">
        <f>SUM(V37:V39)</f>
        <v>396</v>
      </c>
      <c r="W36" s="288">
        <f>SUM(W37:W39)</f>
        <v>437</v>
      </c>
      <c r="X36" s="287">
        <f t="shared" si="6"/>
        <v>21760</v>
      </c>
      <c r="Y36" s="286">
        <f t="shared" si="7"/>
        <v>-0.0015165441176470118</v>
      </c>
    </row>
    <row r="37" spans="1:25" ht="18.75" customHeight="1">
      <c r="A37" s="236" t="s">
        <v>336</v>
      </c>
      <c r="B37" s="234">
        <v>3250</v>
      </c>
      <c r="C37" s="231">
        <v>3439</v>
      </c>
      <c r="D37" s="230">
        <v>19</v>
      </c>
      <c r="E37" s="283">
        <v>2</v>
      </c>
      <c r="F37" s="282">
        <f t="shared" si="0"/>
        <v>6710</v>
      </c>
      <c r="G37" s="233">
        <f t="shared" si="1"/>
        <v>0.01273583115059029</v>
      </c>
      <c r="H37" s="234">
        <v>2903</v>
      </c>
      <c r="I37" s="231">
        <v>2847</v>
      </c>
      <c r="J37" s="230">
        <v>15</v>
      </c>
      <c r="K37" s="283">
        <v>29</v>
      </c>
      <c r="L37" s="282">
        <f t="shared" si="2"/>
        <v>5794</v>
      </c>
      <c r="M37" s="284">
        <f t="shared" si="3"/>
        <v>0.15809458060062132</v>
      </c>
      <c r="N37" s="234">
        <v>8876</v>
      </c>
      <c r="O37" s="231">
        <v>8517</v>
      </c>
      <c r="P37" s="230">
        <v>191</v>
      </c>
      <c r="Q37" s="283">
        <v>150</v>
      </c>
      <c r="R37" s="282">
        <f t="shared" si="4"/>
        <v>17734</v>
      </c>
      <c r="S37" s="233">
        <f t="shared" si="5"/>
        <v>0.014664451645926344</v>
      </c>
      <c r="T37" s="232">
        <v>7514</v>
      </c>
      <c r="U37" s="231">
        <v>7207</v>
      </c>
      <c r="V37" s="230">
        <v>396</v>
      </c>
      <c r="W37" s="283">
        <v>437</v>
      </c>
      <c r="X37" s="282">
        <f t="shared" si="6"/>
        <v>15554</v>
      </c>
      <c r="Y37" s="229">
        <f t="shared" si="7"/>
        <v>0.1401568728301401</v>
      </c>
    </row>
    <row r="38" spans="1:25" ht="18.75" customHeight="1">
      <c r="A38" s="236" t="s">
        <v>337</v>
      </c>
      <c r="B38" s="234">
        <v>601</v>
      </c>
      <c r="C38" s="231">
        <v>552</v>
      </c>
      <c r="D38" s="230">
        <v>0</v>
      </c>
      <c r="E38" s="283">
        <v>0</v>
      </c>
      <c r="F38" s="282">
        <f t="shared" si="0"/>
        <v>1153</v>
      </c>
      <c r="G38" s="233">
        <f t="shared" si="1"/>
        <v>0.002188437155980716</v>
      </c>
      <c r="H38" s="234">
        <v>883</v>
      </c>
      <c r="I38" s="231">
        <v>1083</v>
      </c>
      <c r="J38" s="230">
        <v>0</v>
      </c>
      <c r="K38" s="283">
        <v>0</v>
      </c>
      <c r="L38" s="282">
        <f t="shared" si="2"/>
        <v>1966</v>
      </c>
      <c r="M38" s="284">
        <f t="shared" si="3"/>
        <v>-0.41353001017294</v>
      </c>
      <c r="N38" s="234">
        <v>2002</v>
      </c>
      <c r="O38" s="231">
        <v>1891</v>
      </c>
      <c r="P38" s="230"/>
      <c r="Q38" s="283"/>
      <c r="R38" s="282">
        <f t="shared" si="4"/>
        <v>3893</v>
      </c>
      <c r="S38" s="233">
        <f t="shared" si="5"/>
        <v>0.0032191671510990896</v>
      </c>
      <c r="T38" s="232">
        <v>2727</v>
      </c>
      <c r="U38" s="231">
        <v>3112</v>
      </c>
      <c r="V38" s="230">
        <v>0</v>
      </c>
      <c r="W38" s="283">
        <v>0</v>
      </c>
      <c r="X38" s="282">
        <f t="shared" si="6"/>
        <v>5839</v>
      </c>
      <c r="Y38" s="229">
        <f t="shared" si="7"/>
        <v>-0.3332762459325227</v>
      </c>
    </row>
    <row r="39" spans="1:25" ht="18.75" customHeight="1" thickBot="1">
      <c r="A39" s="236" t="s">
        <v>56</v>
      </c>
      <c r="B39" s="234">
        <v>49</v>
      </c>
      <c r="C39" s="231">
        <v>27</v>
      </c>
      <c r="D39" s="230">
        <v>0</v>
      </c>
      <c r="E39" s="283">
        <v>0</v>
      </c>
      <c r="F39" s="282">
        <f t="shared" si="0"/>
        <v>76</v>
      </c>
      <c r="G39" s="233">
        <f t="shared" si="1"/>
        <v>0.00014425084462665603</v>
      </c>
      <c r="H39" s="234">
        <v>98</v>
      </c>
      <c r="I39" s="231">
        <v>38</v>
      </c>
      <c r="J39" s="230"/>
      <c r="K39" s="283"/>
      <c r="L39" s="282">
        <f t="shared" si="2"/>
        <v>136</v>
      </c>
      <c r="M39" s="284">
        <f t="shared" si="3"/>
        <v>-0.4411764705882353</v>
      </c>
      <c r="N39" s="234">
        <v>61</v>
      </c>
      <c r="O39" s="231">
        <v>39</v>
      </c>
      <c r="P39" s="230"/>
      <c r="Q39" s="283"/>
      <c r="R39" s="282">
        <f t="shared" si="4"/>
        <v>100</v>
      </c>
      <c r="S39" s="233">
        <f t="shared" si="5"/>
        <v>8.269116750832493E-05</v>
      </c>
      <c r="T39" s="232">
        <v>293</v>
      </c>
      <c r="U39" s="231">
        <v>74</v>
      </c>
      <c r="V39" s="230"/>
      <c r="W39" s="283"/>
      <c r="X39" s="282">
        <f t="shared" si="6"/>
        <v>367</v>
      </c>
      <c r="Y39" s="229">
        <f t="shared" si="7"/>
        <v>-0.7275204359673024</v>
      </c>
    </row>
    <row r="40" spans="1:25" s="221" customFormat="1" ht="18.75" customHeight="1" thickBot="1">
      <c r="A40" s="281" t="s">
        <v>56</v>
      </c>
      <c r="B40" s="278">
        <v>742</v>
      </c>
      <c r="C40" s="277">
        <v>84</v>
      </c>
      <c r="D40" s="276">
        <v>2267</v>
      </c>
      <c r="E40" s="275">
        <v>2077</v>
      </c>
      <c r="F40" s="274">
        <f t="shared" si="0"/>
        <v>5170</v>
      </c>
      <c r="G40" s="279">
        <f t="shared" si="1"/>
        <v>0.009812853509471206</v>
      </c>
      <c r="H40" s="278">
        <v>717</v>
      </c>
      <c r="I40" s="277">
        <v>142</v>
      </c>
      <c r="J40" s="276">
        <v>1800</v>
      </c>
      <c r="K40" s="275">
        <v>1846</v>
      </c>
      <c r="L40" s="274">
        <f t="shared" si="2"/>
        <v>4505</v>
      </c>
      <c r="M40" s="280">
        <f t="shared" si="3"/>
        <v>0.14761376248612645</v>
      </c>
      <c r="N40" s="278">
        <v>2135</v>
      </c>
      <c r="O40" s="277">
        <v>165</v>
      </c>
      <c r="P40" s="276">
        <v>2267</v>
      </c>
      <c r="Q40" s="275">
        <v>2077</v>
      </c>
      <c r="R40" s="274">
        <f t="shared" si="4"/>
        <v>6644</v>
      </c>
      <c r="S40" s="279">
        <f t="shared" si="5"/>
        <v>0.005494001169253108</v>
      </c>
      <c r="T40" s="278">
        <v>2348</v>
      </c>
      <c r="U40" s="277">
        <v>509</v>
      </c>
      <c r="V40" s="276">
        <v>1800</v>
      </c>
      <c r="W40" s="275">
        <v>1846</v>
      </c>
      <c r="X40" s="274">
        <f t="shared" si="6"/>
        <v>6503</v>
      </c>
      <c r="Y40" s="273">
        <f t="shared" si="7"/>
        <v>0.021682300476703054</v>
      </c>
    </row>
    <row r="41" ht="15" thickTop="1">
      <c r="A41" s="95" t="s">
        <v>43</v>
      </c>
    </row>
    <row r="42" ht="14.25">
      <c r="A42" s="95" t="s">
        <v>55</v>
      </c>
    </row>
  </sheetData>
  <sheetProtection/>
  <mergeCells count="26">
    <mergeCell ref="N7:O7"/>
    <mergeCell ref="N6:R6"/>
    <mergeCell ref="B7:C7"/>
    <mergeCell ref="M6:M8"/>
    <mergeCell ref="S6:S8"/>
    <mergeCell ref="B5:M5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</mergeCells>
  <conditionalFormatting sqref="Y41:Y65536 M41:M65536 Y3 M3">
    <cfRule type="cellIs" priority="2" dxfId="90" operator="lessThan" stopIfTrue="1">
      <formula>0</formula>
    </cfRule>
  </conditionalFormatting>
  <conditionalFormatting sqref="M9:M40 Y9:Y40">
    <cfRule type="cellIs" priority="3" dxfId="91" operator="lessThan" stopIfTrue="1">
      <formula>0</formula>
    </cfRule>
    <cfRule type="cellIs" priority="4" dxfId="92" operator="greaterThanOrEqual" stopIfTrue="1">
      <formula>0</formula>
    </cfRule>
  </conditionalFormatting>
  <conditionalFormatting sqref="M5:M8 Y5:Y8">
    <cfRule type="cellIs" priority="1" dxfId="90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62"/>
  <sheetViews>
    <sheetView showGridLines="0" zoomScale="80" zoomScaleNormal="80" zoomScalePageLayoutView="0" workbookViewId="0" topLeftCell="A7">
      <selection activeCell="T60" sqref="T60:W60"/>
    </sheetView>
  </sheetViews>
  <sheetFormatPr defaultColWidth="8.00390625" defaultRowHeight="15"/>
  <cols>
    <col min="1" max="1" width="25.8515625" style="129" customWidth="1"/>
    <col min="2" max="2" width="9.421875" style="129" bestFit="1" customWidth="1"/>
    <col min="3" max="3" width="9.7109375" style="129" bestFit="1" customWidth="1"/>
    <col min="4" max="4" width="8.00390625" style="129" bestFit="1" customWidth="1"/>
    <col min="5" max="5" width="9.7109375" style="129" bestFit="1" customWidth="1"/>
    <col min="6" max="6" width="9.421875" style="129" bestFit="1" customWidth="1"/>
    <col min="7" max="7" width="9.7109375" style="129" customWidth="1"/>
    <col min="8" max="8" width="9.28125" style="129" bestFit="1" customWidth="1"/>
    <col min="9" max="9" width="9.7109375" style="129" bestFit="1" customWidth="1"/>
    <col min="10" max="10" width="8.57421875" style="129" customWidth="1"/>
    <col min="11" max="11" width="9.7109375" style="129" bestFit="1" customWidth="1"/>
    <col min="12" max="12" width="9.28125" style="129" bestFit="1" customWidth="1"/>
    <col min="13" max="13" width="8.7109375" style="129" bestFit="1" customWidth="1"/>
    <col min="14" max="14" width="11.57421875" style="129" customWidth="1"/>
    <col min="15" max="15" width="11.28125" style="129" customWidth="1"/>
    <col min="16" max="16" width="9.00390625" style="129" customWidth="1"/>
    <col min="17" max="17" width="10.8515625" style="129" customWidth="1"/>
    <col min="18" max="18" width="11.140625" style="129" bestFit="1" customWidth="1"/>
    <col min="19" max="19" width="9.140625" style="129" customWidth="1"/>
    <col min="20" max="21" width="11.140625" style="129" bestFit="1" customWidth="1"/>
    <col min="22" max="23" width="10.28125" style="129" customWidth="1"/>
    <col min="24" max="24" width="11.140625" style="129" bestFit="1" customWidth="1"/>
    <col min="25" max="25" width="8.7109375" style="129" bestFit="1" customWidth="1"/>
    <col min="26" max="16384" width="8.00390625" style="129" customWidth="1"/>
  </cols>
  <sheetData>
    <row r="1" spans="24:25" ht="18.75" thickBot="1">
      <c r="X1" s="550" t="s">
        <v>28</v>
      </c>
      <c r="Y1" s="551"/>
    </row>
    <row r="2" ht="5.25" customHeight="1" thickBot="1"/>
    <row r="3" spans="1:25" ht="24.75" customHeight="1" thickTop="1">
      <c r="A3" s="606" t="s">
        <v>69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7"/>
      <c r="T3" s="607"/>
      <c r="U3" s="607"/>
      <c r="V3" s="607"/>
      <c r="W3" s="607"/>
      <c r="X3" s="607"/>
      <c r="Y3" s="608"/>
    </row>
    <row r="4" spans="1:25" ht="21" customHeight="1" thickBot="1">
      <c r="A4" s="617" t="s">
        <v>45</v>
      </c>
      <c r="B4" s="618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18"/>
      <c r="U4" s="618"/>
      <c r="V4" s="618"/>
      <c r="W4" s="618"/>
      <c r="X4" s="618"/>
      <c r="Y4" s="619"/>
    </row>
    <row r="5" spans="1:25" s="272" customFormat="1" ht="15.75" customHeight="1" thickBot="1" thickTop="1">
      <c r="A5" s="628" t="s">
        <v>68</v>
      </c>
      <c r="B5" s="623" t="s">
        <v>36</v>
      </c>
      <c r="C5" s="624"/>
      <c r="D5" s="624"/>
      <c r="E5" s="624"/>
      <c r="F5" s="624"/>
      <c r="G5" s="624"/>
      <c r="H5" s="624"/>
      <c r="I5" s="624"/>
      <c r="J5" s="625"/>
      <c r="K5" s="625"/>
      <c r="L5" s="625"/>
      <c r="M5" s="626"/>
      <c r="N5" s="623" t="s">
        <v>35</v>
      </c>
      <c r="O5" s="624"/>
      <c r="P5" s="624"/>
      <c r="Q5" s="624"/>
      <c r="R5" s="624"/>
      <c r="S5" s="624"/>
      <c r="T5" s="624"/>
      <c r="U5" s="624"/>
      <c r="V5" s="624"/>
      <c r="W5" s="624"/>
      <c r="X5" s="624"/>
      <c r="Y5" s="627"/>
    </row>
    <row r="6" spans="1:25" s="169" customFormat="1" ht="26.25" customHeight="1">
      <c r="A6" s="629"/>
      <c r="B6" s="612" t="s">
        <v>154</v>
      </c>
      <c r="C6" s="613"/>
      <c r="D6" s="613"/>
      <c r="E6" s="613"/>
      <c r="F6" s="613"/>
      <c r="G6" s="609" t="s">
        <v>34</v>
      </c>
      <c r="H6" s="612" t="s">
        <v>155</v>
      </c>
      <c r="I6" s="613"/>
      <c r="J6" s="613"/>
      <c r="K6" s="613"/>
      <c r="L6" s="613"/>
      <c r="M6" s="620" t="s">
        <v>33</v>
      </c>
      <c r="N6" s="612" t="s">
        <v>156</v>
      </c>
      <c r="O6" s="613"/>
      <c r="P6" s="613"/>
      <c r="Q6" s="613"/>
      <c r="R6" s="613"/>
      <c r="S6" s="609" t="s">
        <v>34</v>
      </c>
      <c r="T6" s="612" t="s">
        <v>157</v>
      </c>
      <c r="U6" s="613"/>
      <c r="V6" s="613"/>
      <c r="W6" s="613"/>
      <c r="X6" s="613"/>
      <c r="Y6" s="614" t="s">
        <v>33</v>
      </c>
    </row>
    <row r="7" spans="1:25" s="169" customFormat="1" ht="26.25" customHeight="1">
      <c r="A7" s="630"/>
      <c r="B7" s="601" t="s">
        <v>22</v>
      </c>
      <c r="C7" s="602"/>
      <c r="D7" s="603" t="s">
        <v>21</v>
      </c>
      <c r="E7" s="602"/>
      <c r="F7" s="604" t="s">
        <v>17</v>
      </c>
      <c r="G7" s="610"/>
      <c r="H7" s="601" t="s">
        <v>22</v>
      </c>
      <c r="I7" s="602"/>
      <c r="J7" s="603" t="s">
        <v>21</v>
      </c>
      <c r="K7" s="602"/>
      <c r="L7" s="604" t="s">
        <v>17</v>
      </c>
      <c r="M7" s="621"/>
      <c r="N7" s="601" t="s">
        <v>22</v>
      </c>
      <c r="O7" s="602"/>
      <c r="P7" s="603" t="s">
        <v>21</v>
      </c>
      <c r="Q7" s="602"/>
      <c r="R7" s="604" t="s">
        <v>17</v>
      </c>
      <c r="S7" s="610"/>
      <c r="T7" s="601" t="s">
        <v>22</v>
      </c>
      <c r="U7" s="602"/>
      <c r="V7" s="603" t="s">
        <v>21</v>
      </c>
      <c r="W7" s="602"/>
      <c r="X7" s="604" t="s">
        <v>17</v>
      </c>
      <c r="Y7" s="615"/>
    </row>
    <row r="8" spans="1:25" s="268" customFormat="1" ht="28.5" thickBot="1">
      <c r="A8" s="631"/>
      <c r="B8" s="271" t="s">
        <v>19</v>
      </c>
      <c r="C8" s="269" t="s">
        <v>18</v>
      </c>
      <c r="D8" s="270" t="s">
        <v>19</v>
      </c>
      <c r="E8" s="269" t="s">
        <v>18</v>
      </c>
      <c r="F8" s="605"/>
      <c r="G8" s="611"/>
      <c r="H8" s="271" t="s">
        <v>19</v>
      </c>
      <c r="I8" s="269" t="s">
        <v>18</v>
      </c>
      <c r="J8" s="270" t="s">
        <v>19</v>
      </c>
      <c r="K8" s="269" t="s">
        <v>18</v>
      </c>
      <c r="L8" s="605"/>
      <c r="M8" s="622"/>
      <c r="N8" s="271" t="s">
        <v>19</v>
      </c>
      <c r="O8" s="269" t="s">
        <v>18</v>
      </c>
      <c r="P8" s="270" t="s">
        <v>19</v>
      </c>
      <c r="Q8" s="269" t="s">
        <v>18</v>
      </c>
      <c r="R8" s="605"/>
      <c r="S8" s="611"/>
      <c r="T8" s="271" t="s">
        <v>19</v>
      </c>
      <c r="U8" s="269" t="s">
        <v>18</v>
      </c>
      <c r="V8" s="270" t="s">
        <v>19</v>
      </c>
      <c r="W8" s="269" t="s">
        <v>18</v>
      </c>
      <c r="X8" s="605"/>
      <c r="Y8" s="616"/>
    </row>
    <row r="9" spans="1:25" s="158" customFormat="1" ht="18" customHeight="1" thickBot="1" thickTop="1">
      <c r="A9" s="311" t="s">
        <v>24</v>
      </c>
      <c r="B9" s="447">
        <f>B10+B22+B36+B44+B52+B60</f>
        <v>269769</v>
      </c>
      <c r="C9" s="448">
        <f>C10+C22+C36+C44+C52+C60</f>
        <v>250481</v>
      </c>
      <c r="D9" s="449">
        <f>D10+D22+D36+D44+D52+D60</f>
        <v>3492</v>
      </c>
      <c r="E9" s="448">
        <f>E10+E22+E36+E44+E52+E60</f>
        <v>3118</v>
      </c>
      <c r="F9" s="449">
        <f aca="true" t="shared" si="0" ref="F9:F38">SUM(B9:E9)</f>
        <v>526860</v>
      </c>
      <c r="G9" s="450">
        <f aca="true" t="shared" si="1" ref="G9:G38">F9/$F$9</f>
        <v>1</v>
      </c>
      <c r="H9" s="447">
        <f>H10+H22+H36+H44+H52+H60</f>
        <v>235961</v>
      </c>
      <c r="I9" s="448">
        <f>I10+I22+I36+I44+I52+I60</f>
        <v>218865</v>
      </c>
      <c r="J9" s="449">
        <f>J10+J22+J36+J44+J52+J60</f>
        <v>2692</v>
      </c>
      <c r="K9" s="448">
        <f>K10+K22+K36+K44+K52+K60</f>
        <v>2603</v>
      </c>
      <c r="L9" s="449">
        <f aca="true" t="shared" si="2" ref="L9:L38">SUM(H9:K9)</f>
        <v>460121</v>
      </c>
      <c r="M9" s="451">
        <f aca="true" t="shared" si="3" ref="M9:M38">IF(ISERROR(F9/L9-1),"         /0",(F9/L9-1))</f>
        <v>0.1450466290388832</v>
      </c>
      <c r="N9" s="447">
        <f>N10+N22+N36+N44+N52+N60</f>
        <v>619730</v>
      </c>
      <c r="O9" s="448">
        <f>O10+O22+O36+O44+O52+O60</f>
        <v>577761</v>
      </c>
      <c r="P9" s="449">
        <f>P10+P22+P36+P44+P52+P60</f>
        <v>6236</v>
      </c>
      <c r="Q9" s="448">
        <f>Q10+Q22+Q36+Q44+Q52+Q60</f>
        <v>5592</v>
      </c>
      <c r="R9" s="449">
        <f aca="true" t="shared" si="4" ref="R9:R38">SUM(N9:Q9)</f>
        <v>1209319</v>
      </c>
      <c r="S9" s="450">
        <f aca="true" t="shared" si="5" ref="S9:S38">R9/$R$9</f>
        <v>1</v>
      </c>
      <c r="T9" s="447">
        <f>T10+T22+T36+T44+T52+T60</f>
        <v>573282</v>
      </c>
      <c r="U9" s="448">
        <f>U10+U22+U36+U44+U52+U60</f>
        <v>522457</v>
      </c>
      <c r="V9" s="449">
        <f>V10+V22+V36+V44+V52+V60</f>
        <v>6996</v>
      </c>
      <c r="W9" s="448">
        <f>W10+W22+W36+W44+W52+W60</f>
        <v>7215</v>
      </c>
      <c r="X9" s="449">
        <f aca="true" t="shared" si="6" ref="X9:X38">SUM(T9:W9)</f>
        <v>1109950</v>
      </c>
      <c r="Y9" s="451">
        <f>IF(ISERROR(R9/X9-1),"         /0",(R9/X9-1))</f>
        <v>0.08952565430875259</v>
      </c>
    </row>
    <row r="10" spans="1:25" s="285" customFormat="1" ht="18.75" customHeight="1">
      <c r="A10" s="294" t="s">
        <v>61</v>
      </c>
      <c r="B10" s="291">
        <f>SUM(B11:B21)</f>
        <v>74664</v>
      </c>
      <c r="C10" s="290">
        <f>SUM(C11:C21)</f>
        <v>76480</v>
      </c>
      <c r="D10" s="289">
        <f>SUM(D11:D21)</f>
        <v>139</v>
      </c>
      <c r="E10" s="290">
        <f>SUM(E11:E21)</f>
        <v>125</v>
      </c>
      <c r="F10" s="289">
        <f t="shared" si="0"/>
        <v>151408</v>
      </c>
      <c r="G10" s="292">
        <f t="shared" si="1"/>
        <v>0.2873780510951676</v>
      </c>
      <c r="H10" s="291">
        <f>SUM(H11:H21)</f>
        <v>69040</v>
      </c>
      <c r="I10" s="290">
        <f>SUM(I11:I21)</f>
        <v>71451</v>
      </c>
      <c r="J10" s="289">
        <f>SUM(J11:J21)</f>
        <v>0</v>
      </c>
      <c r="K10" s="290">
        <f>SUM(K11:K21)</f>
        <v>0</v>
      </c>
      <c r="L10" s="289">
        <f t="shared" si="2"/>
        <v>140491</v>
      </c>
      <c r="M10" s="293">
        <f t="shared" si="3"/>
        <v>0.07770604522709634</v>
      </c>
      <c r="N10" s="291">
        <f>SUM(N11:N21)</f>
        <v>179762</v>
      </c>
      <c r="O10" s="290">
        <f>SUM(O11:O21)</f>
        <v>179479</v>
      </c>
      <c r="P10" s="289">
        <f>SUM(P11:P21)</f>
        <v>819</v>
      </c>
      <c r="Q10" s="290">
        <f>SUM(Q11:Q21)</f>
        <v>588</v>
      </c>
      <c r="R10" s="289">
        <f t="shared" si="4"/>
        <v>360648</v>
      </c>
      <c r="S10" s="292">
        <f t="shared" si="5"/>
        <v>0.2982240417954237</v>
      </c>
      <c r="T10" s="291">
        <f>SUM(T11:T21)</f>
        <v>186066</v>
      </c>
      <c r="U10" s="290">
        <f>SUM(U11:U21)</f>
        <v>179247</v>
      </c>
      <c r="V10" s="289">
        <f>SUM(V11:V21)</f>
        <v>606</v>
      </c>
      <c r="W10" s="290">
        <f>SUM(W11:W21)</f>
        <v>550</v>
      </c>
      <c r="X10" s="289">
        <f t="shared" si="6"/>
        <v>366469</v>
      </c>
      <c r="Y10" s="286">
        <f aca="true" t="shared" si="7" ref="Y10:Y38">IF(ISERROR(R10/X10-1),"         /0",IF(R10/X10&gt;5,"  *  ",(R10/X10-1)))</f>
        <v>-0.01588401747487511</v>
      </c>
    </row>
    <row r="11" spans="1:25" ht="18.75" customHeight="1">
      <c r="A11" s="236" t="s">
        <v>158</v>
      </c>
      <c r="B11" s="234">
        <v>29228</v>
      </c>
      <c r="C11" s="231">
        <v>28711</v>
      </c>
      <c r="D11" s="230">
        <v>139</v>
      </c>
      <c r="E11" s="231">
        <v>124</v>
      </c>
      <c r="F11" s="230">
        <f t="shared" si="0"/>
        <v>58202</v>
      </c>
      <c r="G11" s="233">
        <f t="shared" si="1"/>
        <v>0.11046957446000835</v>
      </c>
      <c r="H11" s="234">
        <v>27005</v>
      </c>
      <c r="I11" s="231">
        <v>28492</v>
      </c>
      <c r="J11" s="230"/>
      <c r="K11" s="231"/>
      <c r="L11" s="230">
        <f t="shared" si="2"/>
        <v>55497</v>
      </c>
      <c r="M11" s="235">
        <f t="shared" si="3"/>
        <v>0.048741373407571675</v>
      </c>
      <c r="N11" s="234">
        <v>69147</v>
      </c>
      <c r="O11" s="231">
        <v>65687</v>
      </c>
      <c r="P11" s="230">
        <v>819</v>
      </c>
      <c r="Q11" s="231">
        <v>581</v>
      </c>
      <c r="R11" s="230">
        <f t="shared" si="4"/>
        <v>136234</v>
      </c>
      <c r="S11" s="233">
        <f t="shared" si="5"/>
        <v>0.11265348514329139</v>
      </c>
      <c r="T11" s="234">
        <v>69214</v>
      </c>
      <c r="U11" s="231">
        <v>68464</v>
      </c>
      <c r="V11" s="230">
        <v>606</v>
      </c>
      <c r="W11" s="231">
        <v>550</v>
      </c>
      <c r="X11" s="230">
        <f t="shared" si="6"/>
        <v>138834</v>
      </c>
      <c r="Y11" s="229">
        <f t="shared" si="7"/>
        <v>-0.01872740106890247</v>
      </c>
    </row>
    <row r="12" spans="1:25" ht="18.75" customHeight="1">
      <c r="A12" s="236" t="s">
        <v>181</v>
      </c>
      <c r="B12" s="234">
        <v>15392</v>
      </c>
      <c r="C12" s="231">
        <v>16767</v>
      </c>
      <c r="D12" s="230">
        <v>0</v>
      </c>
      <c r="E12" s="231">
        <v>0</v>
      </c>
      <c r="F12" s="230">
        <f t="shared" si="0"/>
        <v>32159</v>
      </c>
      <c r="G12" s="233">
        <f t="shared" si="1"/>
        <v>0.06103898568879778</v>
      </c>
      <c r="H12" s="234">
        <v>12666</v>
      </c>
      <c r="I12" s="231">
        <v>13171</v>
      </c>
      <c r="J12" s="230"/>
      <c r="K12" s="231"/>
      <c r="L12" s="230">
        <f t="shared" si="2"/>
        <v>25837</v>
      </c>
      <c r="M12" s="235">
        <f t="shared" si="3"/>
        <v>0.24468785075666677</v>
      </c>
      <c r="N12" s="234">
        <v>36460</v>
      </c>
      <c r="O12" s="231">
        <v>39271</v>
      </c>
      <c r="P12" s="230"/>
      <c r="Q12" s="231"/>
      <c r="R12" s="230">
        <f t="shared" si="4"/>
        <v>75731</v>
      </c>
      <c r="S12" s="233">
        <f t="shared" si="5"/>
        <v>0.06262284806572956</v>
      </c>
      <c r="T12" s="234">
        <v>33664</v>
      </c>
      <c r="U12" s="231">
        <v>33743</v>
      </c>
      <c r="V12" s="230"/>
      <c r="W12" s="231"/>
      <c r="X12" s="230">
        <f t="shared" si="6"/>
        <v>67407</v>
      </c>
      <c r="Y12" s="229">
        <f t="shared" si="7"/>
        <v>0.12348865844793577</v>
      </c>
    </row>
    <row r="13" spans="1:25" ht="18.75" customHeight="1">
      <c r="A13" s="236" t="s">
        <v>184</v>
      </c>
      <c r="B13" s="234">
        <v>9405</v>
      </c>
      <c r="C13" s="231">
        <v>9304</v>
      </c>
      <c r="D13" s="230">
        <v>0</v>
      </c>
      <c r="E13" s="231">
        <v>0</v>
      </c>
      <c r="F13" s="230">
        <f>SUM(B13:E13)</f>
        <v>18709</v>
      </c>
      <c r="G13" s="233">
        <f>F13/$F$9</f>
        <v>0.03551038226473826</v>
      </c>
      <c r="H13" s="234">
        <v>9146</v>
      </c>
      <c r="I13" s="231">
        <v>9051</v>
      </c>
      <c r="J13" s="230"/>
      <c r="K13" s="231"/>
      <c r="L13" s="230">
        <f>SUM(H13:K13)</f>
        <v>18197</v>
      </c>
      <c r="M13" s="235">
        <f>IF(ISERROR(F13/L13-1),"         /0",(F13/L13-1))</f>
        <v>0.028136506017475416</v>
      </c>
      <c r="N13" s="234">
        <v>21944</v>
      </c>
      <c r="O13" s="231">
        <v>21276</v>
      </c>
      <c r="P13" s="230"/>
      <c r="Q13" s="231"/>
      <c r="R13" s="230">
        <f>SUM(N13:Q13)</f>
        <v>43220</v>
      </c>
      <c r="S13" s="233">
        <f>R13/$R$9</f>
        <v>0.035739122597098036</v>
      </c>
      <c r="T13" s="234">
        <v>24179</v>
      </c>
      <c r="U13" s="231">
        <v>21264</v>
      </c>
      <c r="V13" s="230"/>
      <c r="W13" s="231"/>
      <c r="X13" s="230">
        <f>SUM(T13:W13)</f>
        <v>45443</v>
      </c>
      <c r="Y13" s="229">
        <f>IF(ISERROR(R13/X13-1),"         /0",IF(R13/X13&gt;5,"  *  ",(R13/X13-1)))</f>
        <v>-0.048918425280021105</v>
      </c>
    </row>
    <row r="14" spans="1:25" ht="18.75" customHeight="1">
      <c r="A14" s="236" t="s">
        <v>185</v>
      </c>
      <c r="B14" s="234">
        <v>7451</v>
      </c>
      <c r="C14" s="231">
        <v>8180</v>
      </c>
      <c r="D14" s="230">
        <v>0</v>
      </c>
      <c r="E14" s="231">
        <v>0</v>
      </c>
      <c r="F14" s="230">
        <f t="shared" si="0"/>
        <v>15631</v>
      </c>
      <c r="G14" s="233">
        <f t="shared" si="1"/>
        <v>0.02966822305735869</v>
      </c>
      <c r="H14" s="234">
        <v>6796</v>
      </c>
      <c r="I14" s="231">
        <v>6992</v>
      </c>
      <c r="J14" s="230"/>
      <c r="K14" s="231"/>
      <c r="L14" s="230">
        <f t="shared" si="2"/>
        <v>13788</v>
      </c>
      <c r="M14" s="235">
        <f t="shared" si="3"/>
        <v>0.1336669567740063</v>
      </c>
      <c r="N14" s="234">
        <v>16630</v>
      </c>
      <c r="O14" s="231">
        <v>18699</v>
      </c>
      <c r="P14" s="230"/>
      <c r="Q14" s="231"/>
      <c r="R14" s="230">
        <f t="shared" si="4"/>
        <v>35329</v>
      </c>
      <c r="S14" s="233">
        <f t="shared" si="5"/>
        <v>0.029213962569016115</v>
      </c>
      <c r="T14" s="234">
        <v>15591</v>
      </c>
      <c r="U14" s="231">
        <v>16659</v>
      </c>
      <c r="V14" s="230"/>
      <c r="W14" s="231"/>
      <c r="X14" s="230">
        <f t="shared" si="6"/>
        <v>32250</v>
      </c>
      <c r="Y14" s="229">
        <f t="shared" si="7"/>
        <v>0.09547286821705425</v>
      </c>
    </row>
    <row r="15" spans="1:25" ht="18.75" customHeight="1">
      <c r="A15" s="236" t="s">
        <v>193</v>
      </c>
      <c r="B15" s="234">
        <v>3948</v>
      </c>
      <c r="C15" s="231">
        <v>3945</v>
      </c>
      <c r="D15" s="230">
        <v>0</v>
      </c>
      <c r="E15" s="231">
        <v>0</v>
      </c>
      <c r="F15" s="230">
        <f t="shared" si="0"/>
        <v>7893</v>
      </c>
      <c r="G15" s="233">
        <f t="shared" si="1"/>
        <v>0.014981209429449948</v>
      </c>
      <c r="H15" s="234">
        <v>3637</v>
      </c>
      <c r="I15" s="231">
        <v>3850</v>
      </c>
      <c r="J15" s="230"/>
      <c r="K15" s="231"/>
      <c r="L15" s="230">
        <f t="shared" si="2"/>
        <v>7487</v>
      </c>
      <c r="M15" s="235">
        <f t="shared" si="3"/>
        <v>0.05422732736743696</v>
      </c>
      <c r="N15" s="234">
        <v>9770</v>
      </c>
      <c r="O15" s="231">
        <v>10321</v>
      </c>
      <c r="P15" s="230"/>
      <c r="Q15" s="231"/>
      <c r="R15" s="230">
        <f t="shared" si="4"/>
        <v>20091</v>
      </c>
      <c r="S15" s="233">
        <f t="shared" si="5"/>
        <v>0.01661348246409756</v>
      </c>
      <c r="T15" s="234">
        <v>9614</v>
      </c>
      <c r="U15" s="231">
        <v>9167</v>
      </c>
      <c r="V15" s="230"/>
      <c r="W15" s="231"/>
      <c r="X15" s="230">
        <f t="shared" si="6"/>
        <v>18781</v>
      </c>
      <c r="Y15" s="229">
        <f t="shared" si="7"/>
        <v>0.06975134444385289</v>
      </c>
    </row>
    <row r="16" spans="1:25" ht="18.75" customHeight="1">
      <c r="A16" s="236" t="s">
        <v>195</v>
      </c>
      <c r="B16" s="234">
        <v>2948</v>
      </c>
      <c r="C16" s="231">
        <v>3290</v>
      </c>
      <c r="D16" s="230">
        <v>0</v>
      </c>
      <c r="E16" s="231">
        <v>0</v>
      </c>
      <c r="F16" s="230">
        <f>SUM(B16:E16)</f>
        <v>6238</v>
      </c>
      <c r="G16" s="233">
        <f>F16/$F$9</f>
        <v>0.011839957483961584</v>
      </c>
      <c r="H16" s="234">
        <v>2320</v>
      </c>
      <c r="I16" s="231">
        <v>2495</v>
      </c>
      <c r="J16" s="230"/>
      <c r="K16" s="231"/>
      <c r="L16" s="230">
        <f>SUM(H16:K16)</f>
        <v>4815</v>
      </c>
      <c r="M16" s="235">
        <f>IF(ISERROR(F16/L16-1),"         /0",(F16/L16-1))</f>
        <v>0.29553478712357206</v>
      </c>
      <c r="N16" s="234">
        <v>7134</v>
      </c>
      <c r="O16" s="231">
        <v>7640</v>
      </c>
      <c r="P16" s="230"/>
      <c r="Q16" s="231"/>
      <c r="R16" s="230">
        <f>SUM(N16:Q16)</f>
        <v>14774</v>
      </c>
      <c r="S16" s="233">
        <f>R16/$R$9</f>
        <v>0.012216793087679926</v>
      </c>
      <c r="T16" s="234">
        <v>6534</v>
      </c>
      <c r="U16" s="231">
        <v>6679</v>
      </c>
      <c r="V16" s="230"/>
      <c r="W16" s="231"/>
      <c r="X16" s="230">
        <f>SUM(T16:W16)</f>
        <v>13213</v>
      </c>
      <c r="Y16" s="229">
        <f>IF(ISERROR(R16/X16-1),"         /0",IF(R16/X16&gt;5,"  *  ",(R16/X16-1)))</f>
        <v>0.11814122455157805</v>
      </c>
    </row>
    <row r="17" spans="1:25" ht="18.75" customHeight="1">
      <c r="A17" s="236" t="s">
        <v>198</v>
      </c>
      <c r="B17" s="234">
        <v>2725</v>
      </c>
      <c r="C17" s="231">
        <v>2124</v>
      </c>
      <c r="D17" s="230">
        <v>0</v>
      </c>
      <c r="E17" s="231">
        <v>0</v>
      </c>
      <c r="F17" s="230">
        <f t="shared" si="0"/>
        <v>4849</v>
      </c>
      <c r="G17" s="233">
        <f t="shared" si="1"/>
        <v>0.009203583494666516</v>
      </c>
      <c r="H17" s="234">
        <v>2422</v>
      </c>
      <c r="I17" s="231">
        <v>2105</v>
      </c>
      <c r="J17" s="230"/>
      <c r="K17" s="231"/>
      <c r="L17" s="230">
        <f t="shared" si="2"/>
        <v>4527</v>
      </c>
      <c r="M17" s="235">
        <f t="shared" si="3"/>
        <v>0.07112878285840507</v>
      </c>
      <c r="N17" s="234">
        <v>7128</v>
      </c>
      <c r="O17" s="231">
        <v>5307</v>
      </c>
      <c r="P17" s="230"/>
      <c r="Q17" s="231"/>
      <c r="R17" s="230">
        <f t="shared" si="4"/>
        <v>12435</v>
      </c>
      <c r="S17" s="233">
        <f t="shared" si="5"/>
        <v>0.010282646679660206</v>
      </c>
      <c r="T17" s="234">
        <v>5588</v>
      </c>
      <c r="U17" s="231">
        <v>4730</v>
      </c>
      <c r="V17" s="230"/>
      <c r="W17" s="231"/>
      <c r="X17" s="230">
        <f t="shared" si="6"/>
        <v>10318</v>
      </c>
      <c r="Y17" s="229">
        <f t="shared" si="7"/>
        <v>0.20517542159333213</v>
      </c>
    </row>
    <row r="18" spans="1:25" ht="18.75" customHeight="1">
      <c r="A18" s="236" t="s">
        <v>189</v>
      </c>
      <c r="B18" s="234">
        <v>1578</v>
      </c>
      <c r="C18" s="231">
        <v>1632</v>
      </c>
      <c r="D18" s="230">
        <v>0</v>
      </c>
      <c r="E18" s="231">
        <v>0</v>
      </c>
      <c r="F18" s="230">
        <f t="shared" si="0"/>
        <v>3210</v>
      </c>
      <c r="G18" s="233">
        <f t="shared" si="1"/>
        <v>0.00609270014804692</v>
      </c>
      <c r="H18" s="234">
        <v>1406</v>
      </c>
      <c r="I18" s="231">
        <v>1663</v>
      </c>
      <c r="J18" s="230"/>
      <c r="K18" s="231"/>
      <c r="L18" s="230">
        <f t="shared" si="2"/>
        <v>3069</v>
      </c>
      <c r="M18" s="235">
        <f t="shared" si="3"/>
        <v>0.045943304007820096</v>
      </c>
      <c r="N18" s="234">
        <v>4352</v>
      </c>
      <c r="O18" s="231">
        <v>3810</v>
      </c>
      <c r="P18" s="230"/>
      <c r="Q18" s="231"/>
      <c r="R18" s="230">
        <f t="shared" si="4"/>
        <v>8162</v>
      </c>
      <c r="S18" s="233">
        <f t="shared" si="5"/>
        <v>0.0067492530920294815</v>
      </c>
      <c r="T18" s="234">
        <v>3361</v>
      </c>
      <c r="U18" s="231">
        <v>3879</v>
      </c>
      <c r="V18" s="230"/>
      <c r="W18" s="231"/>
      <c r="X18" s="230">
        <f t="shared" si="6"/>
        <v>7240</v>
      </c>
      <c r="Y18" s="229">
        <f t="shared" si="7"/>
        <v>0.1273480662983426</v>
      </c>
    </row>
    <row r="19" spans="1:25" ht="18.75" customHeight="1">
      <c r="A19" s="236" t="s">
        <v>159</v>
      </c>
      <c r="B19" s="234">
        <v>1194</v>
      </c>
      <c r="C19" s="231">
        <v>1792</v>
      </c>
      <c r="D19" s="230">
        <v>0</v>
      </c>
      <c r="E19" s="231">
        <v>0</v>
      </c>
      <c r="F19" s="230">
        <f t="shared" si="0"/>
        <v>2986</v>
      </c>
      <c r="G19" s="233">
        <f t="shared" si="1"/>
        <v>0.0056675397638841435</v>
      </c>
      <c r="H19" s="234">
        <v>2047</v>
      </c>
      <c r="I19" s="231">
        <v>2451</v>
      </c>
      <c r="J19" s="230"/>
      <c r="K19" s="231"/>
      <c r="L19" s="230">
        <f t="shared" si="2"/>
        <v>4498</v>
      </c>
      <c r="M19" s="235">
        <f t="shared" si="3"/>
        <v>-0.3361493997332148</v>
      </c>
      <c r="N19" s="234">
        <v>4810</v>
      </c>
      <c r="O19" s="231">
        <v>5487</v>
      </c>
      <c r="P19" s="230"/>
      <c r="Q19" s="231"/>
      <c r="R19" s="230">
        <f t="shared" si="4"/>
        <v>10297</v>
      </c>
      <c r="S19" s="233">
        <f t="shared" si="5"/>
        <v>0.008514709518332218</v>
      </c>
      <c r="T19" s="234">
        <v>13959</v>
      </c>
      <c r="U19" s="231">
        <v>11926</v>
      </c>
      <c r="V19" s="230"/>
      <c r="W19" s="231"/>
      <c r="X19" s="230">
        <f t="shared" si="6"/>
        <v>25885</v>
      </c>
      <c r="Y19" s="229">
        <f t="shared" si="7"/>
        <v>-0.6022020475178675</v>
      </c>
    </row>
    <row r="20" spans="1:25" ht="18.75" customHeight="1">
      <c r="A20" s="236" t="s">
        <v>191</v>
      </c>
      <c r="B20" s="234">
        <v>593</v>
      </c>
      <c r="C20" s="231">
        <v>670</v>
      </c>
      <c r="D20" s="230">
        <v>0</v>
      </c>
      <c r="E20" s="231">
        <v>0</v>
      </c>
      <c r="F20" s="230">
        <f t="shared" si="0"/>
        <v>1263</v>
      </c>
      <c r="G20" s="233">
        <f t="shared" si="1"/>
        <v>0.0023972212732035077</v>
      </c>
      <c r="H20" s="234">
        <v>1233</v>
      </c>
      <c r="I20" s="231">
        <v>1011</v>
      </c>
      <c r="J20" s="230"/>
      <c r="K20" s="231"/>
      <c r="L20" s="230">
        <f t="shared" si="2"/>
        <v>2244</v>
      </c>
      <c r="M20" s="235">
        <f t="shared" si="3"/>
        <v>-0.4371657754010695</v>
      </c>
      <c r="N20" s="234">
        <v>1035</v>
      </c>
      <c r="O20" s="231">
        <v>1658</v>
      </c>
      <c r="P20" s="230"/>
      <c r="Q20" s="231"/>
      <c r="R20" s="230">
        <f t="shared" si="4"/>
        <v>2693</v>
      </c>
      <c r="S20" s="233">
        <f t="shared" si="5"/>
        <v>0.0022268731409991905</v>
      </c>
      <c r="T20" s="234">
        <v>2862</v>
      </c>
      <c r="U20" s="231">
        <v>2149</v>
      </c>
      <c r="V20" s="230"/>
      <c r="W20" s="231"/>
      <c r="X20" s="230">
        <f t="shared" si="6"/>
        <v>5011</v>
      </c>
      <c r="Y20" s="229">
        <f t="shared" si="7"/>
        <v>-0.4625823188984235</v>
      </c>
    </row>
    <row r="21" spans="1:25" ht="18.75" customHeight="1" thickBot="1">
      <c r="A21" s="236" t="s">
        <v>172</v>
      </c>
      <c r="B21" s="234">
        <v>202</v>
      </c>
      <c r="C21" s="231">
        <v>65</v>
      </c>
      <c r="D21" s="230">
        <v>0</v>
      </c>
      <c r="E21" s="231">
        <v>1</v>
      </c>
      <c r="F21" s="230">
        <f t="shared" si="0"/>
        <v>268</v>
      </c>
      <c r="G21" s="233">
        <f t="shared" si="1"/>
        <v>0.0005086740310518924</v>
      </c>
      <c r="H21" s="234">
        <v>362</v>
      </c>
      <c r="I21" s="231">
        <v>170</v>
      </c>
      <c r="J21" s="230">
        <v>0</v>
      </c>
      <c r="K21" s="231">
        <v>0</v>
      </c>
      <c r="L21" s="230">
        <f t="shared" si="2"/>
        <v>532</v>
      </c>
      <c r="M21" s="235">
        <f t="shared" si="3"/>
        <v>-0.49624060150375937</v>
      </c>
      <c r="N21" s="234">
        <v>1352</v>
      </c>
      <c r="O21" s="231">
        <v>323</v>
      </c>
      <c r="P21" s="230">
        <v>0</v>
      </c>
      <c r="Q21" s="231">
        <v>7</v>
      </c>
      <c r="R21" s="230">
        <f t="shared" si="4"/>
        <v>1682</v>
      </c>
      <c r="S21" s="233">
        <f t="shared" si="5"/>
        <v>0.0013908654374900254</v>
      </c>
      <c r="T21" s="234">
        <v>1500</v>
      </c>
      <c r="U21" s="231">
        <v>587</v>
      </c>
      <c r="V21" s="230">
        <v>0</v>
      </c>
      <c r="W21" s="231">
        <v>0</v>
      </c>
      <c r="X21" s="230">
        <f t="shared" si="6"/>
        <v>2087</v>
      </c>
      <c r="Y21" s="229">
        <f t="shared" si="7"/>
        <v>-0.19405845711547676</v>
      </c>
    </row>
    <row r="22" spans="1:25" s="285" customFormat="1" ht="18.75" customHeight="1">
      <c r="A22" s="294" t="s">
        <v>60</v>
      </c>
      <c r="B22" s="291">
        <f>SUM(B23:B35)</f>
        <v>83272</v>
      </c>
      <c r="C22" s="290">
        <f>SUM(C23:C35)</f>
        <v>73594</v>
      </c>
      <c r="D22" s="289">
        <f>SUM(D23:D35)</f>
        <v>251</v>
      </c>
      <c r="E22" s="290">
        <f>SUM(E23:E35)</f>
        <v>155</v>
      </c>
      <c r="F22" s="289">
        <f t="shared" si="0"/>
        <v>157272</v>
      </c>
      <c r="G22" s="292">
        <f t="shared" si="1"/>
        <v>0.2985081425805717</v>
      </c>
      <c r="H22" s="291">
        <f>SUM(H23:H35)</f>
        <v>74383</v>
      </c>
      <c r="I22" s="290">
        <f>SUM(I23:I35)</f>
        <v>68149</v>
      </c>
      <c r="J22" s="289">
        <f>SUM(J23:J35)</f>
        <v>489</v>
      </c>
      <c r="K22" s="290">
        <f>SUM(K23:K35)</f>
        <v>396</v>
      </c>
      <c r="L22" s="289">
        <f t="shared" si="2"/>
        <v>143417</v>
      </c>
      <c r="M22" s="293">
        <f t="shared" si="3"/>
        <v>0.09660639952027994</v>
      </c>
      <c r="N22" s="291">
        <f>SUM(N23:N35)</f>
        <v>174252</v>
      </c>
      <c r="O22" s="290">
        <f>SUM(O23:O35)</f>
        <v>163797</v>
      </c>
      <c r="P22" s="289">
        <f>SUM(P23:P35)</f>
        <v>305</v>
      </c>
      <c r="Q22" s="290">
        <f>SUM(Q23:Q35)</f>
        <v>159</v>
      </c>
      <c r="R22" s="289">
        <f t="shared" si="4"/>
        <v>338513</v>
      </c>
      <c r="S22" s="292">
        <f t="shared" si="5"/>
        <v>0.279920351867456</v>
      </c>
      <c r="T22" s="291">
        <f>SUM(T23:T35)</f>
        <v>157879</v>
      </c>
      <c r="U22" s="290">
        <f>SUM(U23:U35)</f>
        <v>154228</v>
      </c>
      <c r="V22" s="289">
        <f>SUM(V23:V35)</f>
        <v>704</v>
      </c>
      <c r="W22" s="290">
        <f>SUM(W23:W35)</f>
        <v>594</v>
      </c>
      <c r="X22" s="289">
        <f t="shared" si="6"/>
        <v>313405</v>
      </c>
      <c r="Y22" s="286">
        <f t="shared" si="7"/>
        <v>0.08011359104034721</v>
      </c>
    </row>
    <row r="23" spans="1:25" ht="18.75" customHeight="1">
      <c r="A23" s="251" t="s">
        <v>158</v>
      </c>
      <c r="B23" s="248">
        <v>35711</v>
      </c>
      <c r="C23" s="246">
        <v>33002</v>
      </c>
      <c r="D23" s="247">
        <v>89</v>
      </c>
      <c r="E23" s="246">
        <v>0</v>
      </c>
      <c r="F23" s="247">
        <f t="shared" si="0"/>
        <v>68802</v>
      </c>
      <c r="G23" s="249">
        <f t="shared" si="1"/>
        <v>0.13058877121056828</v>
      </c>
      <c r="H23" s="248">
        <v>27243</v>
      </c>
      <c r="I23" s="246">
        <v>25412</v>
      </c>
      <c r="J23" s="247"/>
      <c r="K23" s="246"/>
      <c r="L23" s="247">
        <f t="shared" si="2"/>
        <v>52655</v>
      </c>
      <c r="M23" s="250">
        <f t="shared" si="3"/>
        <v>0.30665653784066094</v>
      </c>
      <c r="N23" s="248">
        <v>72556</v>
      </c>
      <c r="O23" s="246">
        <v>69870</v>
      </c>
      <c r="P23" s="247">
        <v>136</v>
      </c>
      <c r="Q23" s="246"/>
      <c r="R23" s="247">
        <f t="shared" si="4"/>
        <v>142562</v>
      </c>
      <c r="S23" s="249">
        <f t="shared" si="5"/>
        <v>0.11788618222321819</v>
      </c>
      <c r="T23" s="248">
        <v>56421</v>
      </c>
      <c r="U23" s="246">
        <v>54489</v>
      </c>
      <c r="V23" s="247">
        <v>207</v>
      </c>
      <c r="W23" s="246">
        <v>191</v>
      </c>
      <c r="X23" s="247">
        <f t="shared" si="6"/>
        <v>111308</v>
      </c>
      <c r="Y23" s="245">
        <f t="shared" si="7"/>
        <v>0.280788442879218</v>
      </c>
    </row>
    <row r="24" spans="1:25" ht="18.75" customHeight="1">
      <c r="A24" s="251" t="s">
        <v>182</v>
      </c>
      <c r="B24" s="248">
        <v>12695</v>
      </c>
      <c r="C24" s="246">
        <v>10456</v>
      </c>
      <c r="D24" s="247">
        <v>0</v>
      </c>
      <c r="E24" s="246">
        <v>0</v>
      </c>
      <c r="F24" s="247">
        <f t="shared" si="0"/>
        <v>23151</v>
      </c>
      <c r="G24" s="249">
        <f t="shared" si="1"/>
        <v>0.04394146452568044</v>
      </c>
      <c r="H24" s="248">
        <v>11152</v>
      </c>
      <c r="I24" s="246">
        <v>10492</v>
      </c>
      <c r="J24" s="247">
        <v>477</v>
      </c>
      <c r="K24" s="246">
        <v>388</v>
      </c>
      <c r="L24" s="247">
        <f t="shared" si="2"/>
        <v>22509</v>
      </c>
      <c r="M24" s="250">
        <f t="shared" si="3"/>
        <v>0.028521924563507994</v>
      </c>
      <c r="N24" s="248">
        <v>24671</v>
      </c>
      <c r="O24" s="246">
        <v>22729</v>
      </c>
      <c r="P24" s="247"/>
      <c r="Q24" s="246"/>
      <c r="R24" s="247">
        <f t="shared" si="4"/>
        <v>47400</v>
      </c>
      <c r="S24" s="249">
        <f t="shared" si="5"/>
        <v>0.03919561339894602</v>
      </c>
      <c r="T24" s="248">
        <v>23715</v>
      </c>
      <c r="U24" s="246">
        <v>23292</v>
      </c>
      <c r="V24" s="247">
        <v>477</v>
      </c>
      <c r="W24" s="246">
        <v>388</v>
      </c>
      <c r="X24" s="247">
        <f t="shared" si="6"/>
        <v>47872</v>
      </c>
      <c r="Y24" s="245">
        <f t="shared" si="7"/>
        <v>-0.009859625668449223</v>
      </c>
    </row>
    <row r="25" spans="1:25" ht="18.75" customHeight="1">
      <c r="A25" s="251" t="s">
        <v>186</v>
      </c>
      <c r="B25" s="248">
        <v>7473</v>
      </c>
      <c r="C25" s="246">
        <v>6858</v>
      </c>
      <c r="D25" s="247">
        <v>147</v>
      </c>
      <c r="E25" s="246">
        <v>146</v>
      </c>
      <c r="F25" s="247">
        <f t="shared" si="0"/>
        <v>14624</v>
      </c>
      <c r="G25" s="249">
        <f t="shared" si="1"/>
        <v>0.0277568993660555</v>
      </c>
      <c r="H25" s="248">
        <v>8575</v>
      </c>
      <c r="I25" s="246">
        <v>8738</v>
      </c>
      <c r="J25" s="247"/>
      <c r="K25" s="246"/>
      <c r="L25" s="247">
        <f t="shared" si="2"/>
        <v>17313</v>
      </c>
      <c r="M25" s="250">
        <f t="shared" si="3"/>
        <v>-0.15531681395483166</v>
      </c>
      <c r="N25" s="248">
        <v>15513</v>
      </c>
      <c r="O25" s="246">
        <v>15713</v>
      </c>
      <c r="P25" s="247">
        <v>147</v>
      </c>
      <c r="Q25" s="246">
        <v>146</v>
      </c>
      <c r="R25" s="247">
        <f t="shared" si="4"/>
        <v>31519</v>
      </c>
      <c r="S25" s="249">
        <f t="shared" si="5"/>
        <v>0.026063429086948937</v>
      </c>
      <c r="T25" s="248">
        <v>18946</v>
      </c>
      <c r="U25" s="246">
        <v>19656</v>
      </c>
      <c r="V25" s="247"/>
      <c r="W25" s="246"/>
      <c r="X25" s="247">
        <f t="shared" si="6"/>
        <v>38602</v>
      </c>
      <c r="Y25" s="245">
        <f t="shared" si="7"/>
        <v>-0.18348790218123412</v>
      </c>
    </row>
    <row r="26" spans="1:25" ht="18.75" customHeight="1">
      <c r="A26" s="251" t="s">
        <v>187</v>
      </c>
      <c r="B26" s="248">
        <v>7776</v>
      </c>
      <c r="C26" s="246">
        <v>5945</v>
      </c>
      <c r="D26" s="247">
        <v>0</v>
      </c>
      <c r="E26" s="246">
        <v>0</v>
      </c>
      <c r="F26" s="247">
        <f>SUM(B26:E26)</f>
        <v>13721</v>
      </c>
      <c r="G26" s="249">
        <f>F26/$F$9</f>
        <v>0.02604297156739931</v>
      </c>
      <c r="H26" s="248">
        <v>9289</v>
      </c>
      <c r="I26" s="246">
        <v>8073</v>
      </c>
      <c r="J26" s="247"/>
      <c r="K26" s="246"/>
      <c r="L26" s="247">
        <f>SUM(H26:K26)</f>
        <v>17362</v>
      </c>
      <c r="M26" s="250">
        <f>IF(ISERROR(F26/L26-1),"         /0",(F26/L26-1))</f>
        <v>-0.20971086280382445</v>
      </c>
      <c r="N26" s="248">
        <v>17816</v>
      </c>
      <c r="O26" s="246">
        <v>15516</v>
      </c>
      <c r="P26" s="247"/>
      <c r="Q26" s="246"/>
      <c r="R26" s="247">
        <f>SUM(N26:Q26)</f>
        <v>33332</v>
      </c>
      <c r="S26" s="249">
        <f>R26/$R$9</f>
        <v>0.027562619953874868</v>
      </c>
      <c r="T26" s="248">
        <v>18758</v>
      </c>
      <c r="U26" s="246">
        <v>18978</v>
      </c>
      <c r="V26" s="247"/>
      <c r="W26" s="246"/>
      <c r="X26" s="247">
        <f>SUM(T26:W26)</f>
        <v>37736</v>
      </c>
      <c r="Y26" s="245">
        <f>IF(ISERROR(R26/X26-1),"         /0",IF(R26/X26&gt;5,"  *  ",(R26/X26-1)))</f>
        <v>-0.11670553317786725</v>
      </c>
    </row>
    <row r="27" spans="1:25" ht="18.75" customHeight="1">
      <c r="A27" s="251" t="s">
        <v>160</v>
      </c>
      <c r="B27" s="248">
        <v>4210</v>
      </c>
      <c r="C27" s="246">
        <v>3916</v>
      </c>
      <c r="D27" s="247">
        <v>0</v>
      </c>
      <c r="E27" s="246">
        <v>0</v>
      </c>
      <c r="F27" s="247">
        <f t="shared" si="0"/>
        <v>8126</v>
      </c>
      <c r="G27" s="249">
        <f t="shared" si="1"/>
        <v>0.015423452150476408</v>
      </c>
      <c r="H27" s="248">
        <v>1511</v>
      </c>
      <c r="I27" s="246">
        <v>1526</v>
      </c>
      <c r="J27" s="247"/>
      <c r="K27" s="246"/>
      <c r="L27" s="247">
        <f t="shared" si="2"/>
        <v>3037</v>
      </c>
      <c r="M27" s="250">
        <f t="shared" si="3"/>
        <v>1.6756667764241029</v>
      </c>
      <c r="N27" s="248">
        <v>10422</v>
      </c>
      <c r="O27" s="246">
        <v>7964</v>
      </c>
      <c r="P27" s="247"/>
      <c r="Q27" s="246"/>
      <c r="R27" s="247">
        <f t="shared" si="4"/>
        <v>18386</v>
      </c>
      <c r="S27" s="249">
        <f t="shared" si="5"/>
        <v>0.015203598058080622</v>
      </c>
      <c r="T27" s="248">
        <v>4253</v>
      </c>
      <c r="U27" s="246">
        <v>4088</v>
      </c>
      <c r="V27" s="247"/>
      <c r="W27" s="246"/>
      <c r="X27" s="247">
        <f t="shared" si="6"/>
        <v>8341</v>
      </c>
      <c r="Y27" s="245">
        <f t="shared" si="7"/>
        <v>1.2042920513127924</v>
      </c>
    </row>
    <row r="28" spans="1:25" ht="18.75" customHeight="1">
      <c r="A28" s="251" t="s">
        <v>189</v>
      </c>
      <c r="B28" s="248">
        <v>4740</v>
      </c>
      <c r="C28" s="246">
        <v>3168</v>
      </c>
      <c r="D28" s="247">
        <v>0</v>
      </c>
      <c r="E28" s="246">
        <v>0</v>
      </c>
      <c r="F28" s="247">
        <f>SUM(B28:E28)</f>
        <v>7908</v>
      </c>
      <c r="G28" s="249">
        <f>F28/$F$9</f>
        <v>0.01500967999088942</v>
      </c>
      <c r="H28" s="248">
        <v>3444</v>
      </c>
      <c r="I28" s="246">
        <v>3068</v>
      </c>
      <c r="J28" s="247"/>
      <c r="K28" s="246"/>
      <c r="L28" s="247">
        <f>SUM(H28:K28)</f>
        <v>6512</v>
      </c>
      <c r="M28" s="250">
        <f>IF(ISERROR(F28/L28-1),"         /0",(F28/L28-1))</f>
        <v>0.21437346437346427</v>
      </c>
      <c r="N28" s="248">
        <v>8180</v>
      </c>
      <c r="O28" s="246">
        <v>6796</v>
      </c>
      <c r="P28" s="247"/>
      <c r="Q28" s="246"/>
      <c r="R28" s="247">
        <f>SUM(N28:Q28)</f>
        <v>14976</v>
      </c>
      <c r="S28" s="249">
        <f>R28/$R$9</f>
        <v>0.012383829246046743</v>
      </c>
      <c r="T28" s="248">
        <v>7535</v>
      </c>
      <c r="U28" s="246">
        <v>7451</v>
      </c>
      <c r="V28" s="247"/>
      <c r="W28" s="246"/>
      <c r="X28" s="247">
        <f>SUM(T28:W28)</f>
        <v>14986</v>
      </c>
      <c r="Y28" s="245">
        <f>IF(ISERROR(R28/X28-1),"         /0",IF(R28/X28&gt;5,"  *  ",(R28/X28-1)))</f>
        <v>-0.0006672894701721388</v>
      </c>
    </row>
    <row r="29" spans="1:25" ht="18.75" customHeight="1">
      <c r="A29" s="251" t="s">
        <v>194</v>
      </c>
      <c r="B29" s="248">
        <v>3155</v>
      </c>
      <c r="C29" s="246">
        <v>3241</v>
      </c>
      <c r="D29" s="247">
        <v>0</v>
      </c>
      <c r="E29" s="246">
        <v>0</v>
      </c>
      <c r="F29" s="247">
        <f t="shared" si="0"/>
        <v>6396</v>
      </c>
      <c r="G29" s="249">
        <f t="shared" si="1"/>
        <v>0.012139847397790685</v>
      </c>
      <c r="H29" s="248">
        <v>3034</v>
      </c>
      <c r="I29" s="246">
        <v>2506</v>
      </c>
      <c r="J29" s="247"/>
      <c r="K29" s="246"/>
      <c r="L29" s="247">
        <f t="shared" si="2"/>
        <v>5540</v>
      </c>
      <c r="M29" s="250">
        <f t="shared" si="3"/>
        <v>0.15451263537906135</v>
      </c>
      <c r="N29" s="248">
        <v>6662</v>
      </c>
      <c r="O29" s="246">
        <v>7456</v>
      </c>
      <c r="P29" s="247"/>
      <c r="Q29" s="246"/>
      <c r="R29" s="247">
        <f t="shared" si="4"/>
        <v>14118</v>
      </c>
      <c r="S29" s="249">
        <f t="shared" si="5"/>
        <v>0.011674339028825314</v>
      </c>
      <c r="T29" s="248">
        <v>6256</v>
      </c>
      <c r="U29" s="246">
        <v>5855</v>
      </c>
      <c r="V29" s="247"/>
      <c r="W29" s="246"/>
      <c r="X29" s="247">
        <f t="shared" si="6"/>
        <v>12111</v>
      </c>
      <c r="Y29" s="245">
        <f t="shared" si="7"/>
        <v>0.16571711667079514</v>
      </c>
    </row>
    <row r="30" spans="1:25" ht="18.75" customHeight="1">
      <c r="A30" s="251" t="s">
        <v>196</v>
      </c>
      <c r="B30" s="248">
        <v>2910</v>
      </c>
      <c r="C30" s="246">
        <v>2240</v>
      </c>
      <c r="D30" s="247">
        <v>0</v>
      </c>
      <c r="E30" s="246">
        <v>0</v>
      </c>
      <c r="F30" s="247">
        <f t="shared" si="0"/>
        <v>5150</v>
      </c>
      <c r="G30" s="249">
        <f t="shared" si="1"/>
        <v>0.009774892760885244</v>
      </c>
      <c r="H30" s="248">
        <v>2985</v>
      </c>
      <c r="I30" s="246">
        <v>2213</v>
      </c>
      <c r="J30" s="247"/>
      <c r="K30" s="246"/>
      <c r="L30" s="247">
        <f t="shared" si="2"/>
        <v>5198</v>
      </c>
      <c r="M30" s="250">
        <f t="shared" si="3"/>
        <v>-0.009234320892650971</v>
      </c>
      <c r="N30" s="248">
        <v>5355</v>
      </c>
      <c r="O30" s="246">
        <v>5622</v>
      </c>
      <c r="P30" s="247"/>
      <c r="Q30" s="246"/>
      <c r="R30" s="247">
        <f t="shared" si="4"/>
        <v>10977</v>
      </c>
      <c r="S30" s="249">
        <f t="shared" si="5"/>
        <v>0.009077009457388829</v>
      </c>
      <c r="T30" s="248">
        <v>5512</v>
      </c>
      <c r="U30" s="246">
        <v>5636</v>
      </c>
      <c r="V30" s="247"/>
      <c r="W30" s="246"/>
      <c r="X30" s="247">
        <f t="shared" si="6"/>
        <v>11148</v>
      </c>
      <c r="Y30" s="245">
        <f t="shared" si="7"/>
        <v>-0.015339074273412301</v>
      </c>
    </row>
    <row r="31" spans="1:25" ht="18.75" customHeight="1">
      <c r="A31" s="251" t="s">
        <v>197</v>
      </c>
      <c r="B31" s="248">
        <v>2562</v>
      </c>
      <c r="C31" s="246">
        <v>2299</v>
      </c>
      <c r="D31" s="247">
        <v>0</v>
      </c>
      <c r="E31" s="246">
        <v>0</v>
      </c>
      <c r="F31" s="247">
        <f t="shared" si="0"/>
        <v>4861</v>
      </c>
      <c r="G31" s="249">
        <f t="shared" si="1"/>
        <v>0.009226359943818091</v>
      </c>
      <c r="H31" s="248">
        <v>2391</v>
      </c>
      <c r="I31" s="246">
        <v>2254</v>
      </c>
      <c r="J31" s="247"/>
      <c r="K31" s="246"/>
      <c r="L31" s="247">
        <f t="shared" si="2"/>
        <v>4645</v>
      </c>
      <c r="M31" s="250">
        <f t="shared" si="3"/>
        <v>0.04650161463939728</v>
      </c>
      <c r="N31" s="248">
        <v>6245</v>
      </c>
      <c r="O31" s="246">
        <v>5549</v>
      </c>
      <c r="P31" s="247"/>
      <c r="Q31" s="246"/>
      <c r="R31" s="247">
        <f t="shared" si="4"/>
        <v>11794</v>
      </c>
      <c r="S31" s="249">
        <f t="shared" si="5"/>
        <v>0.009752596295931842</v>
      </c>
      <c r="T31" s="248">
        <v>5681</v>
      </c>
      <c r="U31" s="246">
        <v>5412</v>
      </c>
      <c r="V31" s="247"/>
      <c r="W31" s="246"/>
      <c r="X31" s="247">
        <f t="shared" si="6"/>
        <v>11093</v>
      </c>
      <c r="Y31" s="245">
        <f t="shared" si="7"/>
        <v>0.063193004597494</v>
      </c>
    </row>
    <row r="32" spans="1:25" ht="18.75" customHeight="1">
      <c r="A32" s="251" t="s">
        <v>191</v>
      </c>
      <c r="B32" s="248">
        <v>750</v>
      </c>
      <c r="C32" s="246">
        <v>1210</v>
      </c>
      <c r="D32" s="247">
        <v>0</v>
      </c>
      <c r="E32" s="246">
        <v>0</v>
      </c>
      <c r="F32" s="247">
        <f t="shared" si="0"/>
        <v>1960</v>
      </c>
      <c r="G32" s="249">
        <f t="shared" si="1"/>
        <v>0.003720153361424287</v>
      </c>
      <c r="H32" s="248">
        <v>2243</v>
      </c>
      <c r="I32" s="246">
        <v>2037</v>
      </c>
      <c r="J32" s="247"/>
      <c r="K32" s="246"/>
      <c r="L32" s="247">
        <f t="shared" si="2"/>
        <v>4280</v>
      </c>
      <c r="M32" s="250">
        <f t="shared" si="3"/>
        <v>-0.5420560747663552</v>
      </c>
      <c r="N32" s="248">
        <v>1359</v>
      </c>
      <c r="O32" s="246">
        <v>2336</v>
      </c>
      <c r="P32" s="247"/>
      <c r="Q32" s="246"/>
      <c r="R32" s="247">
        <f t="shared" si="4"/>
        <v>3695</v>
      </c>
      <c r="S32" s="249">
        <f t="shared" si="5"/>
        <v>0.0030554386394326064</v>
      </c>
      <c r="T32" s="248">
        <v>4550</v>
      </c>
      <c r="U32" s="246">
        <v>4132</v>
      </c>
      <c r="V32" s="247"/>
      <c r="W32" s="246"/>
      <c r="X32" s="247">
        <f t="shared" si="6"/>
        <v>8682</v>
      </c>
      <c r="Y32" s="245">
        <f t="shared" si="7"/>
        <v>-0.5744068187053675</v>
      </c>
    </row>
    <row r="33" spans="1:25" ht="18.75" customHeight="1">
      <c r="A33" s="251" t="s">
        <v>202</v>
      </c>
      <c r="B33" s="248">
        <v>701</v>
      </c>
      <c r="C33" s="246">
        <v>741</v>
      </c>
      <c r="D33" s="247">
        <v>0</v>
      </c>
      <c r="E33" s="246">
        <v>0</v>
      </c>
      <c r="F33" s="247">
        <f t="shared" si="0"/>
        <v>1442</v>
      </c>
      <c r="G33" s="249">
        <f t="shared" si="1"/>
        <v>0.0027369699730478685</v>
      </c>
      <c r="H33" s="248">
        <v>496</v>
      </c>
      <c r="I33" s="246">
        <v>539</v>
      </c>
      <c r="J33" s="247"/>
      <c r="K33" s="246"/>
      <c r="L33" s="247">
        <f t="shared" si="2"/>
        <v>1035</v>
      </c>
      <c r="M33" s="250">
        <f t="shared" si="3"/>
        <v>0.39323671497584534</v>
      </c>
      <c r="N33" s="248">
        <v>1910</v>
      </c>
      <c r="O33" s="246">
        <v>2034</v>
      </c>
      <c r="P33" s="247"/>
      <c r="Q33" s="246"/>
      <c r="R33" s="247">
        <f t="shared" si="4"/>
        <v>3944</v>
      </c>
      <c r="S33" s="249">
        <f t="shared" si="5"/>
        <v>0.0032613396465283355</v>
      </c>
      <c r="T33" s="248">
        <v>1663</v>
      </c>
      <c r="U33" s="246">
        <v>1692</v>
      </c>
      <c r="V33" s="247"/>
      <c r="W33" s="246"/>
      <c r="X33" s="247">
        <f t="shared" si="6"/>
        <v>3355</v>
      </c>
      <c r="Y33" s="245">
        <f t="shared" si="7"/>
        <v>0.175558867362146</v>
      </c>
    </row>
    <row r="34" spans="1:25" ht="18.75" customHeight="1">
      <c r="A34" s="251" t="s">
        <v>203</v>
      </c>
      <c r="B34" s="248">
        <v>563</v>
      </c>
      <c r="C34" s="246">
        <v>518</v>
      </c>
      <c r="D34" s="247">
        <v>0</v>
      </c>
      <c r="E34" s="246">
        <v>0</v>
      </c>
      <c r="F34" s="247">
        <f t="shared" si="0"/>
        <v>1081</v>
      </c>
      <c r="G34" s="249">
        <f t="shared" si="1"/>
        <v>0.002051778461071252</v>
      </c>
      <c r="H34" s="248"/>
      <c r="I34" s="246"/>
      <c r="J34" s="247"/>
      <c r="K34" s="246"/>
      <c r="L34" s="247">
        <f t="shared" si="2"/>
        <v>0</v>
      </c>
      <c r="M34" s="250" t="str">
        <f t="shared" si="3"/>
        <v>         /0</v>
      </c>
      <c r="N34" s="248">
        <v>3524</v>
      </c>
      <c r="O34" s="246">
        <v>2212</v>
      </c>
      <c r="P34" s="247"/>
      <c r="Q34" s="246"/>
      <c r="R34" s="247">
        <f t="shared" si="4"/>
        <v>5736</v>
      </c>
      <c r="S34" s="249">
        <f t="shared" si="5"/>
        <v>0.004743165368277518</v>
      </c>
      <c r="T34" s="248"/>
      <c r="U34" s="246"/>
      <c r="V34" s="247"/>
      <c r="W34" s="246"/>
      <c r="X34" s="247">
        <f t="shared" si="6"/>
        <v>0</v>
      </c>
      <c r="Y34" s="245" t="str">
        <f t="shared" si="7"/>
        <v>         /0</v>
      </c>
    </row>
    <row r="35" spans="1:25" ht="18.75" customHeight="1" thickBot="1">
      <c r="A35" s="251" t="s">
        <v>172</v>
      </c>
      <c r="B35" s="248">
        <v>26</v>
      </c>
      <c r="C35" s="246">
        <v>0</v>
      </c>
      <c r="D35" s="247">
        <v>15</v>
      </c>
      <c r="E35" s="246">
        <v>9</v>
      </c>
      <c r="F35" s="247">
        <f t="shared" si="0"/>
        <v>50</v>
      </c>
      <c r="G35" s="249">
        <f t="shared" si="1"/>
        <v>9.490187146490529E-05</v>
      </c>
      <c r="H35" s="248">
        <v>2020</v>
      </c>
      <c r="I35" s="246">
        <v>1291</v>
      </c>
      <c r="J35" s="247">
        <v>12</v>
      </c>
      <c r="K35" s="246">
        <v>8</v>
      </c>
      <c r="L35" s="247">
        <f t="shared" si="2"/>
        <v>3331</v>
      </c>
      <c r="M35" s="250">
        <f t="shared" si="3"/>
        <v>-0.9849894926448514</v>
      </c>
      <c r="N35" s="248">
        <v>39</v>
      </c>
      <c r="O35" s="246">
        <v>0</v>
      </c>
      <c r="P35" s="247">
        <v>22</v>
      </c>
      <c r="Q35" s="246">
        <v>13</v>
      </c>
      <c r="R35" s="247">
        <f t="shared" si="4"/>
        <v>74</v>
      </c>
      <c r="S35" s="249">
        <f t="shared" si="5"/>
        <v>6.119146395616045E-05</v>
      </c>
      <c r="T35" s="248">
        <v>4589</v>
      </c>
      <c r="U35" s="246">
        <v>3547</v>
      </c>
      <c r="V35" s="247">
        <v>20</v>
      </c>
      <c r="W35" s="246">
        <v>15</v>
      </c>
      <c r="X35" s="247">
        <f t="shared" si="6"/>
        <v>8171</v>
      </c>
      <c r="Y35" s="245">
        <f t="shared" si="7"/>
        <v>-0.9909435809570432</v>
      </c>
    </row>
    <row r="36" spans="1:25" s="285" customFormat="1" ht="18.75" customHeight="1">
      <c r="A36" s="294" t="s">
        <v>59</v>
      </c>
      <c r="B36" s="291">
        <f>SUM(B37:B43)</f>
        <v>40237</v>
      </c>
      <c r="C36" s="290">
        <f>SUM(C37:C43)</f>
        <v>33922</v>
      </c>
      <c r="D36" s="289">
        <f>SUM(D37:D43)</f>
        <v>21</v>
      </c>
      <c r="E36" s="290">
        <f>SUM(E37:E43)</f>
        <v>4</v>
      </c>
      <c r="F36" s="289">
        <f t="shared" si="0"/>
        <v>74184</v>
      </c>
      <c r="G36" s="292">
        <f t="shared" si="1"/>
        <v>0.1408040086550507</v>
      </c>
      <c r="H36" s="291">
        <f>SUM(H37:H43)</f>
        <v>39273</v>
      </c>
      <c r="I36" s="290">
        <f>SUM(I37:I43)</f>
        <v>31694</v>
      </c>
      <c r="J36" s="289">
        <f>SUM(J37:J43)</f>
        <v>4</v>
      </c>
      <c r="K36" s="290">
        <f>SUM(K37:K43)</f>
        <v>4</v>
      </c>
      <c r="L36" s="289">
        <f t="shared" si="2"/>
        <v>70975</v>
      </c>
      <c r="M36" s="293">
        <f t="shared" si="3"/>
        <v>0.04521310320535399</v>
      </c>
      <c r="N36" s="291">
        <f>SUM(N37:N43)</f>
        <v>92803</v>
      </c>
      <c r="O36" s="290">
        <f>SUM(O37:O43)</f>
        <v>78641</v>
      </c>
      <c r="P36" s="289">
        <f>SUM(P37:P43)</f>
        <v>34</v>
      </c>
      <c r="Q36" s="290">
        <f>SUM(Q37:Q43)</f>
        <v>10</v>
      </c>
      <c r="R36" s="289">
        <f t="shared" si="4"/>
        <v>171488</v>
      </c>
      <c r="S36" s="292">
        <f t="shared" si="5"/>
        <v>0.14180542933667625</v>
      </c>
      <c r="T36" s="291">
        <f>SUM(T37:T43)</f>
        <v>92649</v>
      </c>
      <c r="U36" s="290">
        <f>SUM(U37:U43)</f>
        <v>74022</v>
      </c>
      <c r="V36" s="289">
        <f>SUM(V37:V43)</f>
        <v>47</v>
      </c>
      <c r="W36" s="290">
        <f>SUM(W37:W43)</f>
        <v>23</v>
      </c>
      <c r="X36" s="289">
        <f t="shared" si="6"/>
        <v>166741</v>
      </c>
      <c r="Y36" s="286">
        <f t="shared" si="7"/>
        <v>0.028469302690999898</v>
      </c>
    </row>
    <row r="37" spans="1:25" ht="18.75" customHeight="1">
      <c r="A37" s="251" t="s">
        <v>158</v>
      </c>
      <c r="B37" s="248">
        <v>16826</v>
      </c>
      <c r="C37" s="246">
        <v>13766</v>
      </c>
      <c r="D37" s="247">
        <v>17</v>
      </c>
      <c r="E37" s="246">
        <v>0</v>
      </c>
      <c r="F37" s="247">
        <f t="shared" si="0"/>
        <v>30609</v>
      </c>
      <c r="G37" s="249">
        <f t="shared" si="1"/>
        <v>0.05809702767338572</v>
      </c>
      <c r="H37" s="248">
        <v>14907</v>
      </c>
      <c r="I37" s="246">
        <v>11356</v>
      </c>
      <c r="J37" s="247"/>
      <c r="K37" s="246"/>
      <c r="L37" s="247">
        <f t="shared" si="2"/>
        <v>26263</v>
      </c>
      <c r="M37" s="250">
        <f t="shared" si="3"/>
        <v>0.16547995278528727</v>
      </c>
      <c r="N37" s="248">
        <v>35584</v>
      </c>
      <c r="O37" s="246">
        <v>31039</v>
      </c>
      <c r="P37" s="247">
        <v>24</v>
      </c>
      <c r="Q37" s="246"/>
      <c r="R37" s="247">
        <f t="shared" si="4"/>
        <v>66647</v>
      </c>
      <c r="S37" s="249">
        <f t="shared" si="5"/>
        <v>0.05511118240927332</v>
      </c>
      <c r="T37" s="248">
        <v>32758</v>
      </c>
      <c r="U37" s="246">
        <v>27103</v>
      </c>
      <c r="V37" s="247">
        <v>41</v>
      </c>
      <c r="W37" s="246"/>
      <c r="X37" s="230">
        <f t="shared" si="6"/>
        <v>59902</v>
      </c>
      <c r="Y37" s="245">
        <f t="shared" si="7"/>
        <v>0.11260058094888326</v>
      </c>
    </row>
    <row r="38" spans="1:25" ht="18.75" customHeight="1">
      <c r="A38" s="251" t="s">
        <v>183</v>
      </c>
      <c r="B38" s="248">
        <v>11341</v>
      </c>
      <c r="C38" s="246">
        <v>10051</v>
      </c>
      <c r="D38" s="247">
        <v>0</v>
      </c>
      <c r="E38" s="246">
        <v>0</v>
      </c>
      <c r="F38" s="247">
        <f t="shared" si="0"/>
        <v>21392</v>
      </c>
      <c r="G38" s="249">
        <f t="shared" si="1"/>
        <v>0.040602816687545076</v>
      </c>
      <c r="H38" s="248">
        <v>12461</v>
      </c>
      <c r="I38" s="246">
        <v>10683</v>
      </c>
      <c r="J38" s="247"/>
      <c r="K38" s="246"/>
      <c r="L38" s="247">
        <f t="shared" si="2"/>
        <v>23144</v>
      </c>
      <c r="M38" s="250">
        <f t="shared" si="3"/>
        <v>-0.07569996543380575</v>
      </c>
      <c r="N38" s="248">
        <v>27356</v>
      </c>
      <c r="O38" s="246">
        <v>24818</v>
      </c>
      <c r="P38" s="247"/>
      <c r="Q38" s="246"/>
      <c r="R38" s="247">
        <f t="shared" si="4"/>
        <v>52174</v>
      </c>
      <c r="S38" s="249">
        <f t="shared" si="5"/>
        <v>0.04314328973579345</v>
      </c>
      <c r="T38" s="248">
        <v>30910</v>
      </c>
      <c r="U38" s="246">
        <v>25461</v>
      </c>
      <c r="V38" s="247"/>
      <c r="W38" s="246"/>
      <c r="X38" s="230">
        <f t="shared" si="6"/>
        <v>56371</v>
      </c>
      <c r="Y38" s="245">
        <f t="shared" si="7"/>
        <v>-0.07445317627858294</v>
      </c>
    </row>
    <row r="39" spans="1:25" ht="18.75" customHeight="1">
      <c r="A39" s="251" t="s">
        <v>188</v>
      </c>
      <c r="B39" s="248">
        <v>6457</v>
      </c>
      <c r="C39" s="246">
        <v>5804</v>
      </c>
      <c r="D39" s="247">
        <v>0</v>
      </c>
      <c r="E39" s="246">
        <v>0</v>
      </c>
      <c r="F39" s="247">
        <f>SUM(B39:E39)</f>
        <v>12261</v>
      </c>
      <c r="G39" s="249">
        <f>F39/$F$9</f>
        <v>0.023271836920624074</v>
      </c>
      <c r="H39" s="248">
        <v>6110</v>
      </c>
      <c r="I39" s="246">
        <v>5119</v>
      </c>
      <c r="J39" s="247"/>
      <c r="K39" s="246"/>
      <c r="L39" s="247">
        <f>SUM(H39:K39)</f>
        <v>11229</v>
      </c>
      <c r="M39" s="250">
        <f>IF(ISERROR(F39/L39-1),"         /0",(F39/L39-1))</f>
        <v>0.09190488912636918</v>
      </c>
      <c r="N39" s="248">
        <v>14526</v>
      </c>
      <c r="O39" s="246">
        <v>13401</v>
      </c>
      <c r="P39" s="247"/>
      <c r="Q39" s="246"/>
      <c r="R39" s="247">
        <f>SUM(N39:Q39)</f>
        <v>27927</v>
      </c>
      <c r="S39" s="249">
        <f>R39/$R$9</f>
        <v>0.023093162350049903</v>
      </c>
      <c r="T39" s="248">
        <v>14092</v>
      </c>
      <c r="U39" s="246">
        <v>12137</v>
      </c>
      <c r="V39" s="247"/>
      <c r="W39" s="246"/>
      <c r="X39" s="230">
        <f>SUM(T39:W39)</f>
        <v>26229</v>
      </c>
      <c r="Y39" s="245">
        <f>IF(ISERROR(R39/X39-1),"         /0",IF(R39/X39&gt;5,"  *  ",(R39/X39-1)))</f>
        <v>0.0647375042891456</v>
      </c>
    </row>
    <row r="40" spans="1:25" ht="18.75" customHeight="1">
      <c r="A40" s="251" t="s">
        <v>192</v>
      </c>
      <c r="B40" s="248">
        <v>4507</v>
      </c>
      <c r="C40" s="246">
        <v>4301</v>
      </c>
      <c r="D40" s="247">
        <v>0</v>
      </c>
      <c r="E40" s="246">
        <v>0</v>
      </c>
      <c r="F40" s="247">
        <f>SUM(B40:E40)</f>
        <v>8808</v>
      </c>
      <c r="G40" s="249">
        <f>F40/$F$9</f>
        <v>0.016717913677257716</v>
      </c>
      <c r="H40" s="248">
        <v>4779</v>
      </c>
      <c r="I40" s="246">
        <v>4536</v>
      </c>
      <c r="J40" s="247"/>
      <c r="K40" s="246"/>
      <c r="L40" s="247">
        <f>SUM(H40:K40)</f>
        <v>9315</v>
      </c>
      <c r="M40" s="250">
        <f>IF(ISERROR(F40/L40-1),"         /0",(F40/L40-1))</f>
        <v>-0.05442834138486308</v>
      </c>
      <c r="N40" s="248">
        <v>10819</v>
      </c>
      <c r="O40" s="246">
        <v>9383</v>
      </c>
      <c r="P40" s="247"/>
      <c r="Q40" s="246"/>
      <c r="R40" s="247">
        <f>SUM(N40:Q40)</f>
        <v>20202</v>
      </c>
      <c r="S40" s="249">
        <f>R40/$R$9</f>
        <v>0.016705269660031802</v>
      </c>
      <c r="T40" s="248">
        <v>11080</v>
      </c>
      <c r="U40" s="246">
        <v>9321</v>
      </c>
      <c r="V40" s="247"/>
      <c r="W40" s="246"/>
      <c r="X40" s="230">
        <f>SUM(T40:W40)</f>
        <v>20401</v>
      </c>
      <c r="Y40" s="245">
        <f>IF(ISERROR(R40/X40-1),"         /0",IF(R40/X40&gt;5,"  *  ",(R40/X40-1)))</f>
        <v>-0.009754423802754819</v>
      </c>
    </row>
    <row r="41" spans="1:25" ht="18.75" customHeight="1">
      <c r="A41" s="251" t="s">
        <v>181</v>
      </c>
      <c r="B41" s="248">
        <v>545</v>
      </c>
      <c r="C41" s="246">
        <v>0</v>
      </c>
      <c r="D41" s="247">
        <v>0</v>
      </c>
      <c r="E41" s="246">
        <v>0</v>
      </c>
      <c r="F41" s="247">
        <f>SUM(B41:E41)</f>
        <v>545</v>
      </c>
      <c r="G41" s="249">
        <f>F41/$F$9</f>
        <v>0.0010344303989674676</v>
      </c>
      <c r="H41" s="248">
        <v>278</v>
      </c>
      <c r="I41" s="246"/>
      <c r="J41" s="247"/>
      <c r="K41" s="246"/>
      <c r="L41" s="247">
        <f>SUM(H41:K41)</f>
        <v>278</v>
      </c>
      <c r="M41" s="250">
        <f>IF(ISERROR(F41/L41-1),"         /0",(F41/L41-1))</f>
        <v>0.960431654676259</v>
      </c>
      <c r="N41" s="248">
        <v>2237</v>
      </c>
      <c r="O41" s="246"/>
      <c r="P41" s="247"/>
      <c r="Q41" s="246"/>
      <c r="R41" s="247">
        <f>SUM(N41:Q41)</f>
        <v>2237</v>
      </c>
      <c r="S41" s="249">
        <f>R41/$R$9</f>
        <v>0.0018498014171612288</v>
      </c>
      <c r="T41" s="248">
        <v>1207</v>
      </c>
      <c r="U41" s="246"/>
      <c r="V41" s="247"/>
      <c r="W41" s="246"/>
      <c r="X41" s="230">
        <f>SUM(T41:W41)</f>
        <v>1207</v>
      </c>
      <c r="Y41" s="245">
        <f>IF(ISERROR(R41/X41-1),"         /0",IF(R41/X41&gt;5,"  *  ",(R41/X41-1)))</f>
        <v>0.8533554266777132</v>
      </c>
    </row>
    <row r="42" spans="1:25" ht="18.75" customHeight="1">
      <c r="A42" s="251" t="s">
        <v>185</v>
      </c>
      <c r="B42" s="248">
        <v>331</v>
      </c>
      <c r="C42" s="246">
        <v>0</v>
      </c>
      <c r="D42" s="247">
        <v>0</v>
      </c>
      <c r="E42" s="246">
        <v>0</v>
      </c>
      <c r="F42" s="247">
        <f>SUM(B42:E42)</f>
        <v>331</v>
      </c>
      <c r="G42" s="249">
        <f>F42/$F$9</f>
        <v>0.000628250389097673</v>
      </c>
      <c r="H42" s="248">
        <v>385</v>
      </c>
      <c r="I42" s="246"/>
      <c r="J42" s="247"/>
      <c r="K42" s="246"/>
      <c r="L42" s="247">
        <f>SUM(H42:K42)</f>
        <v>385</v>
      </c>
      <c r="M42" s="250">
        <f>IF(ISERROR(F42/L42-1),"         /0",(F42/L42-1))</f>
        <v>-0.1402597402597403</v>
      </c>
      <c r="N42" s="248">
        <v>1356</v>
      </c>
      <c r="O42" s="246"/>
      <c r="P42" s="247"/>
      <c r="Q42" s="246"/>
      <c r="R42" s="247">
        <f>SUM(N42:Q42)</f>
        <v>1356</v>
      </c>
      <c r="S42" s="249">
        <f>R42/$R$9</f>
        <v>0.0011212922314128861</v>
      </c>
      <c r="T42" s="248">
        <v>1668</v>
      </c>
      <c r="U42" s="246"/>
      <c r="V42" s="247"/>
      <c r="W42" s="246"/>
      <c r="X42" s="230">
        <f>SUM(T42:W42)</f>
        <v>1668</v>
      </c>
      <c r="Y42" s="245">
        <f>IF(ISERROR(R42/X42-1),"         /0",IF(R42/X42&gt;5,"  *  ",(R42/X42-1)))</f>
        <v>-0.18705035971223016</v>
      </c>
    </row>
    <row r="43" spans="1:25" ht="18.75" customHeight="1" thickBot="1">
      <c r="A43" s="251" t="s">
        <v>172</v>
      </c>
      <c r="B43" s="248">
        <v>230</v>
      </c>
      <c r="C43" s="246">
        <v>0</v>
      </c>
      <c r="D43" s="247">
        <v>4</v>
      </c>
      <c r="E43" s="246">
        <v>4</v>
      </c>
      <c r="F43" s="247">
        <f>SUM(B43:E43)</f>
        <v>238</v>
      </c>
      <c r="G43" s="249">
        <f>F43/$F$9</f>
        <v>0.00045173290817294916</v>
      </c>
      <c r="H43" s="248">
        <v>353</v>
      </c>
      <c r="I43" s="246">
        <v>0</v>
      </c>
      <c r="J43" s="247">
        <v>4</v>
      </c>
      <c r="K43" s="246">
        <v>4</v>
      </c>
      <c r="L43" s="247">
        <f>SUM(H43:K43)</f>
        <v>361</v>
      </c>
      <c r="M43" s="250">
        <f>IF(ISERROR(F43/L43-1),"         /0",(F43/L43-1))</f>
        <v>-0.34072022160664817</v>
      </c>
      <c r="N43" s="248">
        <v>925</v>
      </c>
      <c r="O43" s="246">
        <v>0</v>
      </c>
      <c r="P43" s="247">
        <v>10</v>
      </c>
      <c r="Q43" s="246">
        <v>10</v>
      </c>
      <c r="R43" s="247">
        <f>SUM(N43:Q43)</f>
        <v>945</v>
      </c>
      <c r="S43" s="249">
        <f>R43/$R$9</f>
        <v>0.0007814315329536706</v>
      </c>
      <c r="T43" s="248">
        <v>934</v>
      </c>
      <c r="U43" s="246">
        <v>0</v>
      </c>
      <c r="V43" s="247">
        <v>6</v>
      </c>
      <c r="W43" s="246">
        <v>23</v>
      </c>
      <c r="X43" s="230">
        <f>SUM(T43:W43)</f>
        <v>963</v>
      </c>
      <c r="Y43" s="245">
        <f>IF(ISERROR(R43/X43-1),"         /0",IF(R43/X43&gt;5,"  *  ",(R43/X43-1)))</f>
        <v>-0.01869158878504673</v>
      </c>
    </row>
    <row r="44" spans="1:25" s="285" customFormat="1" ht="18.75" customHeight="1">
      <c r="A44" s="294" t="s">
        <v>58</v>
      </c>
      <c r="B44" s="291">
        <f>SUM(B45:B51)</f>
        <v>66954</v>
      </c>
      <c r="C44" s="290">
        <f>SUM(C45:C51)</f>
        <v>62383</v>
      </c>
      <c r="D44" s="289">
        <f>SUM(D45:D51)</f>
        <v>795</v>
      </c>
      <c r="E44" s="290">
        <f>SUM(E45:E51)</f>
        <v>755</v>
      </c>
      <c r="F44" s="289">
        <f aca="true" t="shared" si="8" ref="F44:F60">SUM(B44:E44)</f>
        <v>130887</v>
      </c>
      <c r="G44" s="292">
        <f aca="true" t="shared" si="9" ref="G44:G60">F44/$F$9</f>
        <v>0.24842842500854118</v>
      </c>
      <c r="H44" s="291">
        <f>SUM(H45:H51)</f>
        <v>48664</v>
      </c>
      <c r="I44" s="290">
        <f>SUM(I45:I51)</f>
        <v>43461</v>
      </c>
      <c r="J44" s="289">
        <f>SUM(J45:J51)</f>
        <v>384</v>
      </c>
      <c r="K44" s="290">
        <f>SUM(K45:K51)</f>
        <v>328</v>
      </c>
      <c r="L44" s="289">
        <f aca="true" t="shared" si="10" ref="L44:L60">SUM(H44:K44)</f>
        <v>92837</v>
      </c>
      <c r="M44" s="293">
        <f aca="true" t="shared" si="11" ref="M44:M60">IF(ISERROR(F44/L44-1),"         /0",(F44/L44-1))</f>
        <v>0.4098581384577269</v>
      </c>
      <c r="N44" s="291">
        <f>SUM(N45:N51)</f>
        <v>159839</v>
      </c>
      <c r="O44" s="290">
        <f>SUM(O45:O51)</f>
        <v>145232</v>
      </c>
      <c r="P44" s="289">
        <f>SUM(P45:P51)</f>
        <v>2620</v>
      </c>
      <c r="Q44" s="290">
        <f>SUM(Q45:Q51)</f>
        <v>2608</v>
      </c>
      <c r="R44" s="289">
        <f aca="true" t="shared" si="12" ref="R44:R60">SUM(N44:Q44)</f>
        <v>310299</v>
      </c>
      <c r="S44" s="292">
        <f aca="true" t="shared" si="13" ref="S44:S60">R44/$R$9</f>
        <v>0.25658986586665716</v>
      </c>
      <c r="T44" s="291">
        <f>SUM(T45:T51)</f>
        <v>123806</v>
      </c>
      <c r="U44" s="290">
        <f>SUM(U45:U51)</f>
        <v>104058</v>
      </c>
      <c r="V44" s="289">
        <f>SUM(V45:V51)</f>
        <v>3443</v>
      </c>
      <c r="W44" s="290">
        <f>SUM(W45:W51)</f>
        <v>3765</v>
      </c>
      <c r="X44" s="289">
        <f aca="true" t="shared" si="14" ref="X44:X60">SUM(T44:W44)</f>
        <v>235072</v>
      </c>
      <c r="Y44" s="286">
        <f aca="true" t="shared" si="15" ref="Y44:Y60">IF(ISERROR(R44/X44-1),"         /0",IF(R44/X44&gt;5,"  *  ",(R44/X44-1)))</f>
        <v>0.3200168459025321</v>
      </c>
    </row>
    <row r="45" spans="1:25" s="221" customFormat="1" ht="18.75" customHeight="1">
      <c r="A45" s="236" t="s">
        <v>160</v>
      </c>
      <c r="B45" s="234">
        <v>38170</v>
      </c>
      <c r="C45" s="231">
        <v>35752</v>
      </c>
      <c r="D45" s="230">
        <v>0</v>
      </c>
      <c r="E45" s="231">
        <v>0</v>
      </c>
      <c r="F45" s="230">
        <f t="shared" si="8"/>
        <v>73922</v>
      </c>
      <c r="G45" s="233">
        <f t="shared" si="9"/>
        <v>0.14030672284857457</v>
      </c>
      <c r="H45" s="234">
        <v>22256</v>
      </c>
      <c r="I45" s="231">
        <v>17080</v>
      </c>
      <c r="J45" s="230"/>
      <c r="K45" s="231"/>
      <c r="L45" s="230">
        <f t="shared" si="10"/>
        <v>39336</v>
      </c>
      <c r="M45" s="235">
        <f t="shared" si="11"/>
        <v>0.8792454748830587</v>
      </c>
      <c r="N45" s="234">
        <v>91738</v>
      </c>
      <c r="O45" s="231">
        <v>82243</v>
      </c>
      <c r="P45" s="230">
        <v>849</v>
      </c>
      <c r="Q45" s="231">
        <v>1301</v>
      </c>
      <c r="R45" s="230">
        <f t="shared" si="12"/>
        <v>176131</v>
      </c>
      <c r="S45" s="233">
        <f t="shared" si="13"/>
        <v>0.14564478024408778</v>
      </c>
      <c r="T45" s="232">
        <v>57895</v>
      </c>
      <c r="U45" s="231">
        <v>41294</v>
      </c>
      <c r="V45" s="230">
        <v>942</v>
      </c>
      <c r="W45" s="231">
        <v>1155</v>
      </c>
      <c r="X45" s="230">
        <f t="shared" si="14"/>
        <v>101286</v>
      </c>
      <c r="Y45" s="229">
        <f t="shared" si="15"/>
        <v>0.7389471397823983</v>
      </c>
    </row>
    <row r="46" spans="1:25" s="221" customFormat="1" ht="18.75" customHeight="1">
      <c r="A46" s="236" t="s">
        <v>158</v>
      </c>
      <c r="B46" s="234">
        <v>16988</v>
      </c>
      <c r="C46" s="231">
        <v>15699</v>
      </c>
      <c r="D46" s="230">
        <v>160</v>
      </c>
      <c r="E46" s="231">
        <v>149</v>
      </c>
      <c r="F46" s="230">
        <f>SUM(B46:E46)</f>
        <v>32996</v>
      </c>
      <c r="G46" s="233">
        <f>F46/$F$9</f>
        <v>0.0626276430171203</v>
      </c>
      <c r="H46" s="234">
        <v>13239</v>
      </c>
      <c r="I46" s="231">
        <v>13206</v>
      </c>
      <c r="J46" s="230"/>
      <c r="K46" s="231"/>
      <c r="L46" s="230">
        <f>SUM(H46:K46)</f>
        <v>26445</v>
      </c>
      <c r="M46" s="235">
        <f>IF(ISERROR(F46/L46-1),"         /0",(F46/L46-1))</f>
        <v>0.2477216865191907</v>
      </c>
      <c r="N46" s="234">
        <v>41637</v>
      </c>
      <c r="O46" s="231">
        <v>37315</v>
      </c>
      <c r="P46" s="230">
        <v>226</v>
      </c>
      <c r="Q46" s="231">
        <v>149</v>
      </c>
      <c r="R46" s="230">
        <f>SUM(N46:Q46)</f>
        <v>79327</v>
      </c>
      <c r="S46" s="233">
        <f>R46/$R$9</f>
        <v>0.06559642244932892</v>
      </c>
      <c r="T46" s="232">
        <v>32735</v>
      </c>
      <c r="U46" s="231">
        <v>31461</v>
      </c>
      <c r="V46" s="230">
        <v>1293</v>
      </c>
      <c r="W46" s="231">
        <v>1514</v>
      </c>
      <c r="X46" s="230">
        <f>SUM(T46:W46)</f>
        <v>67003</v>
      </c>
      <c r="Y46" s="229">
        <f>IF(ISERROR(R46/X46-1),"         /0",IF(R46/X46&gt;5,"  *  ",(R46/X46-1)))</f>
        <v>0.1839320627434593</v>
      </c>
    </row>
    <row r="47" spans="1:25" s="221" customFormat="1" ht="18.75" customHeight="1">
      <c r="A47" s="236" t="s">
        <v>190</v>
      </c>
      <c r="B47" s="234">
        <v>4526</v>
      </c>
      <c r="C47" s="231">
        <v>4571</v>
      </c>
      <c r="D47" s="230">
        <v>596</v>
      </c>
      <c r="E47" s="231">
        <v>564</v>
      </c>
      <c r="F47" s="230">
        <f>SUM(B47:E47)</f>
        <v>10257</v>
      </c>
      <c r="G47" s="233">
        <f>F47/$F$9</f>
        <v>0.019468169912310672</v>
      </c>
      <c r="H47" s="234">
        <v>3554</v>
      </c>
      <c r="I47" s="231">
        <v>3690</v>
      </c>
      <c r="J47" s="230">
        <v>369</v>
      </c>
      <c r="K47" s="231">
        <v>314</v>
      </c>
      <c r="L47" s="230">
        <f>SUM(H47:K47)</f>
        <v>7927</v>
      </c>
      <c r="M47" s="235">
        <f>IF(ISERROR(F47/L47-1),"         /0",(F47/L47-1))</f>
        <v>0.29393213069256974</v>
      </c>
      <c r="N47" s="234">
        <v>11299</v>
      </c>
      <c r="O47" s="231">
        <v>11085</v>
      </c>
      <c r="P47" s="230">
        <v>1407</v>
      </c>
      <c r="Q47" s="231">
        <v>1079</v>
      </c>
      <c r="R47" s="230">
        <f>SUM(N47:Q47)</f>
        <v>24870</v>
      </c>
      <c r="S47" s="233">
        <f>R47/$R$9</f>
        <v>0.020565293359320412</v>
      </c>
      <c r="T47" s="232">
        <v>9511</v>
      </c>
      <c r="U47" s="231">
        <v>8671</v>
      </c>
      <c r="V47" s="230">
        <v>964</v>
      </c>
      <c r="W47" s="231">
        <v>918</v>
      </c>
      <c r="X47" s="230">
        <f>SUM(T47:W47)</f>
        <v>20064</v>
      </c>
      <c r="Y47" s="229">
        <f>IF(ISERROR(R47/X47-1),"         /0",IF(R47/X47&gt;5,"  *  ",(R47/X47-1)))</f>
        <v>0.23953349282296643</v>
      </c>
    </row>
    <row r="48" spans="1:25" s="221" customFormat="1" ht="18.75" customHeight="1">
      <c r="A48" s="236" t="s">
        <v>191</v>
      </c>
      <c r="B48" s="234">
        <v>3884</v>
      </c>
      <c r="C48" s="231">
        <v>2674</v>
      </c>
      <c r="D48" s="230">
        <v>0</v>
      </c>
      <c r="E48" s="231">
        <v>0</v>
      </c>
      <c r="F48" s="230">
        <f>SUM(B48:E48)</f>
        <v>6558</v>
      </c>
      <c r="G48" s="233">
        <f>F48/$F$9</f>
        <v>0.012447329461336977</v>
      </c>
      <c r="H48" s="234">
        <v>7168</v>
      </c>
      <c r="I48" s="231">
        <v>7224</v>
      </c>
      <c r="J48" s="230"/>
      <c r="K48" s="231"/>
      <c r="L48" s="230">
        <f>SUM(H48:K48)</f>
        <v>14392</v>
      </c>
      <c r="M48" s="235">
        <f>IF(ISERROR(F48/L48-1),"         /0",(F48/L48-1))</f>
        <v>-0.5443301834352419</v>
      </c>
      <c r="N48" s="234">
        <v>7461</v>
      </c>
      <c r="O48" s="231">
        <v>6623</v>
      </c>
      <c r="P48" s="230"/>
      <c r="Q48" s="231"/>
      <c r="R48" s="230">
        <f>SUM(N48:Q48)</f>
        <v>14084</v>
      </c>
      <c r="S48" s="233">
        <f>R48/$R$9</f>
        <v>0.011646224031872484</v>
      </c>
      <c r="T48" s="232">
        <v>17702</v>
      </c>
      <c r="U48" s="231">
        <v>17069</v>
      </c>
      <c r="V48" s="230"/>
      <c r="W48" s="231"/>
      <c r="X48" s="230">
        <f>SUM(T48:W48)</f>
        <v>34771</v>
      </c>
      <c r="Y48" s="229">
        <f>IF(ISERROR(R48/X48-1),"         /0",IF(R48/X48&gt;5,"  *  ",(R48/X48-1)))</f>
        <v>-0.5949498145005896</v>
      </c>
    </row>
    <row r="49" spans="1:25" s="221" customFormat="1" ht="18.75" customHeight="1">
      <c r="A49" s="236" t="s">
        <v>199</v>
      </c>
      <c r="B49" s="234">
        <v>1986</v>
      </c>
      <c r="C49" s="231">
        <v>2575</v>
      </c>
      <c r="D49" s="230">
        <v>0</v>
      </c>
      <c r="E49" s="231">
        <v>0</v>
      </c>
      <c r="F49" s="230">
        <f>SUM(B49:E49)</f>
        <v>4561</v>
      </c>
      <c r="G49" s="233">
        <f>F49/$F$9</f>
        <v>0.00865694871502866</v>
      </c>
      <c r="H49" s="234">
        <v>2145</v>
      </c>
      <c r="I49" s="231">
        <v>2257</v>
      </c>
      <c r="J49" s="230"/>
      <c r="K49" s="231"/>
      <c r="L49" s="230">
        <f>SUM(H49:K49)</f>
        <v>4402</v>
      </c>
      <c r="M49" s="235">
        <f>IF(ISERROR(F49/L49-1),"         /0",(F49/L49-1))</f>
        <v>0.03611994547932751</v>
      </c>
      <c r="N49" s="234">
        <v>5168</v>
      </c>
      <c r="O49" s="231">
        <v>5968</v>
      </c>
      <c r="P49" s="230"/>
      <c r="Q49" s="231"/>
      <c r="R49" s="230">
        <f>SUM(N49:Q49)</f>
        <v>11136</v>
      </c>
      <c r="S49" s="233">
        <f>R49/$R$9</f>
        <v>0.009208488413727064</v>
      </c>
      <c r="T49" s="232">
        <v>4853</v>
      </c>
      <c r="U49" s="231">
        <v>4970</v>
      </c>
      <c r="V49" s="230"/>
      <c r="W49" s="231"/>
      <c r="X49" s="230">
        <f>SUM(T49:W49)</f>
        <v>9823</v>
      </c>
      <c r="Y49" s="229">
        <f>IF(ISERROR(R49/X49-1),"         /0",IF(R49/X49&gt;5,"  *  ",(R49/X49-1)))</f>
        <v>0.13366588618548314</v>
      </c>
    </row>
    <row r="50" spans="1:25" s="221" customFormat="1" ht="18.75" customHeight="1">
      <c r="A50" s="236" t="s">
        <v>201</v>
      </c>
      <c r="B50" s="234">
        <v>1164</v>
      </c>
      <c r="C50" s="231">
        <v>1112</v>
      </c>
      <c r="D50" s="230">
        <v>0</v>
      </c>
      <c r="E50" s="231">
        <v>0</v>
      </c>
      <c r="F50" s="230">
        <f>SUM(B50:E50)</f>
        <v>2276</v>
      </c>
      <c r="G50" s="233">
        <f>F50/$F$9</f>
        <v>0.004319933189082489</v>
      </c>
      <c r="H50" s="234"/>
      <c r="I50" s="231"/>
      <c r="J50" s="230"/>
      <c r="K50" s="231"/>
      <c r="L50" s="230">
        <f>SUM(H50:K50)</f>
        <v>0</v>
      </c>
      <c r="M50" s="235" t="str">
        <f>IF(ISERROR(F50/L50-1),"         /0",(F50/L50-1))</f>
        <v>         /0</v>
      </c>
      <c r="N50" s="234">
        <v>2127</v>
      </c>
      <c r="O50" s="231">
        <v>1998</v>
      </c>
      <c r="P50" s="230"/>
      <c r="Q50" s="231"/>
      <c r="R50" s="230">
        <f>SUM(N50:Q50)</f>
        <v>4125</v>
      </c>
      <c r="S50" s="233">
        <f>R50/$R$9</f>
        <v>0.0034110106597184035</v>
      </c>
      <c r="T50" s="232"/>
      <c r="U50" s="231"/>
      <c r="V50" s="230"/>
      <c r="W50" s="231"/>
      <c r="X50" s="230">
        <f>SUM(T50:W50)</f>
        <v>0</v>
      </c>
      <c r="Y50" s="229" t="str">
        <f>IF(ISERROR(R50/X50-1),"         /0",IF(R50/X50&gt;5,"  *  ",(R50/X50-1)))</f>
        <v>         /0</v>
      </c>
    </row>
    <row r="51" spans="1:25" s="221" customFormat="1" ht="18.75" customHeight="1" thickBot="1">
      <c r="A51" s="236" t="s">
        <v>172</v>
      </c>
      <c r="B51" s="234">
        <v>236</v>
      </c>
      <c r="C51" s="231">
        <v>0</v>
      </c>
      <c r="D51" s="230">
        <v>39</v>
      </c>
      <c r="E51" s="231">
        <v>42</v>
      </c>
      <c r="F51" s="230">
        <f t="shared" si="8"/>
        <v>317</v>
      </c>
      <c r="G51" s="233">
        <f t="shared" si="9"/>
        <v>0.0006016778650874996</v>
      </c>
      <c r="H51" s="234">
        <v>302</v>
      </c>
      <c r="I51" s="231">
        <v>4</v>
      </c>
      <c r="J51" s="230">
        <v>15</v>
      </c>
      <c r="K51" s="231">
        <v>14</v>
      </c>
      <c r="L51" s="230">
        <f t="shared" si="10"/>
        <v>335</v>
      </c>
      <c r="M51" s="235">
        <f t="shared" si="11"/>
        <v>-0.05373134328358209</v>
      </c>
      <c r="N51" s="234">
        <v>409</v>
      </c>
      <c r="O51" s="231">
        <v>0</v>
      </c>
      <c r="P51" s="230">
        <v>138</v>
      </c>
      <c r="Q51" s="231">
        <v>79</v>
      </c>
      <c r="R51" s="230">
        <f t="shared" si="12"/>
        <v>626</v>
      </c>
      <c r="S51" s="233">
        <f t="shared" si="13"/>
        <v>0.0005176467086021141</v>
      </c>
      <c r="T51" s="232">
        <v>1110</v>
      </c>
      <c r="U51" s="231">
        <v>593</v>
      </c>
      <c r="V51" s="230">
        <v>244</v>
      </c>
      <c r="W51" s="231">
        <v>178</v>
      </c>
      <c r="X51" s="230">
        <f t="shared" si="14"/>
        <v>2125</v>
      </c>
      <c r="Y51" s="229">
        <f t="shared" si="15"/>
        <v>-0.7054117647058824</v>
      </c>
    </row>
    <row r="52" spans="1:25" s="285" customFormat="1" ht="18.75" customHeight="1">
      <c r="A52" s="294" t="s">
        <v>57</v>
      </c>
      <c r="B52" s="291">
        <f>SUM(B53:B59)</f>
        <v>3900</v>
      </c>
      <c r="C52" s="290">
        <f>SUM(C53:C59)</f>
        <v>4018</v>
      </c>
      <c r="D52" s="289">
        <f>SUM(D53:D59)</f>
        <v>19</v>
      </c>
      <c r="E52" s="290">
        <f>SUM(E53:E59)</f>
        <v>2</v>
      </c>
      <c r="F52" s="289">
        <f t="shared" si="8"/>
        <v>7939</v>
      </c>
      <c r="G52" s="292">
        <f t="shared" si="9"/>
        <v>0.015068519151197661</v>
      </c>
      <c r="H52" s="291">
        <f>SUM(H53:H59)</f>
        <v>3884</v>
      </c>
      <c r="I52" s="290">
        <f>SUM(I53:I59)</f>
        <v>3968</v>
      </c>
      <c r="J52" s="289">
        <f>SUM(J53:J59)</f>
        <v>15</v>
      </c>
      <c r="K52" s="290">
        <f>SUM(K53:K59)</f>
        <v>29</v>
      </c>
      <c r="L52" s="289">
        <f t="shared" si="10"/>
        <v>7896</v>
      </c>
      <c r="M52" s="293">
        <f t="shared" si="11"/>
        <v>0.005445795339412252</v>
      </c>
      <c r="N52" s="291">
        <f>SUM(N53:N59)</f>
        <v>10939</v>
      </c>
      <c r="O52" s="290">
        <f>SUM(O53:O59)</f>
        <v>10447</v>
      </c>
      <c r="P52" s="289">
        <f>SUM(P53:P59)</f>
        <v>191</v>
      </c>
      <c r="Q52" s="290">
        <f>SUM(Q53:Q59)</f>
        <v>150</v>
      </c>
      <c r="R52" s="289">
        <f t="shared" si="12"/>
        <v>21727</v>
      </c>
      <c r="S52" s="292">
        <f t="shared" si="13"/>
        <v>0.017966309964533758</v>
      </c>
      <c r="T52" s="291">
        <f>SUM(T53:T59)</f>
        <v>10534</v>
      </c>
      <c r="U52" s="290">
        <f>SUM(U53:U59)</f>
        <v>10393</v>
      </c>
      <c r="V52" s="289">
        <f>SUM(V53:V59)</f>
        <v>396</v>
      </c>
      <c r="W52" s="290">
        <f>SUM(W53:W59)</f>
        <v>437</v>
      </c>
      <c r="X52" s="289">
        <f t="shared" si="14"/>
        <v>21760</v>
      </c>
      <c r="Y52" s="286">
        <f t="shared" si="15"/>
        <v>-0.0015165441176470118</v>
      </c>
    </row>
    <row r="53" spans="1:25" ht="18.75" customHeight="1">
      <c r="A53" s="236" t="s">
        <v>158</v>
      </c>
      <c r="B53" s="234">
        <v>2602</v>
      </c>
      <c r="C53" s="231">
        <v>2776</v>
      </c>
      <c r="D53" s="230">
        <v>17</v>
      </c>
      <c r="E53" s="231">
        <v>0</v>
      </c>
      <c r="F53" s="230">
        <f t="shared" si="8"/>
        <v>5395</v>
      </c>
      <c r="G53" s="233">
        <f t="shared" si="9"/>
        <v>0.010239911931063281</v>
      </c>
      <c r="H53" s="234">
        <v>2216</v>
      </c>
      <c r="I53" s="231">
        <v>2138</v>
      </c>
      <c r="J53" s="230"/>
      <c r="K53" s="231"/>
      <c r="L53" s="230">
        <f t="shared" si="10"/>
        <v>4354</v>
      </c>
      <c r="M53" s="235">
        <f t="shared" si="11"/>
        <v>0.23909049150206707</v>
      </c>
      <c r="N53" s="234">
        <v>6929</v>
      </c>
      <c r="O53" s="231">
        <v>6841</v>
      </c>
      <c r="P53" s="230">
        <v>181</v>
      </c>
      <c r="Q53" s="231">
        <v>148</v>
      </c>
      <c r="R53" s="230">
        <f t="shared" si="12"/>
        <v>14099</v>
      </c>
      <c r="S53" s="233">
        <f t="shared" si="13"/>
        <v>0.011658627706998732</v>
      </c>
      <c r="T53" s="232">
        <v>5918</v>
      </c>
      <c r="U53" s="231">
        <v>5698</v>
      </c>
      <c r="V53" s="230">
        <v>137</v>
      </c>
      <c r="W53" s="231">
        <v>160</v>
      </c>
      <c r="X53" s="230">
        <f t="shared" si="14"/>
        <v>11913</v>
      </c>
      <c r="Y53" s="229">
        <f t="shared" si="15"/>
        <v>0.1834970200621171</v>
      </c>
    </row>
    <row r="54" spans="1:25" ht="18.75" customHeight="1">
      <c r="A54" s="236" t="s">
        <v>204</v>
      </c>
      <c r="B54" s="234">
        <v>364</v>
      </c>
      <c r="C54" s="231">
        <v>397</v>
      </c>
      <c r="D54" s="230">
        <v>0</v>
      </c>
      <c r="E54" s="231">
        <v>0</v>
      </c>
      <c r="F54" s="230">
        <f t="shared" si="8"/>
        <v>761</v>
      </c>
      <c r="G54" s="233">
        <f t="shared" si="9"/>
        <v>0.0014444064836958584</v>
      </c>
      <c r="H54" s="234"/>
      <c r="I54" s="231"/>
      <c r="J54" s="230"/>
      <c r="K54" s="231"/>
      <c r="L54" s="230">
        <f t="shared" si="10"/>
        <v>0</v>
      </c>
      <c r="M54" s="235" t="str">
        <f t="shared" si="11"/>
        <v>         /0</v>
      </c>
      <c r="N54" s="234">
        <v>1207</v>
      </c>
      <c r="O54" s="231">
        <v>1081</v>
      </c>
      <c r="P54" s="230"/>
      <c r="Q54" s="231"/>
      <c r="R54" s="230">
        <f t="shared" si="12"/>
        <v>2288</v>
      </c>
      <c r="S54" s="233">
        <f t="shared" si="13"/>
        <v>0.0018919739125904745</v>
      </c>
      <c r="T54" s="232"/>
      <c r="U54" s="231"/>
      <c r="V54" s="230"/>
      <c r="W54" s="231"/>
      <c r="X54" s="230">
        <f t="shared" si="14"/>
        <v>0</v>
      </c>
      <c r="Y54" s="229" t="str">
        <f t="shared" si="15"/>
        <v>         /0</v>
      </c>
    </row>
    <row r="55" spans="1:25" ht="18.75" customHeight="1">
      <c r="A55" s="236" t="s">
        <v>338</v>
      </c>
      <c r="B55" s="234">
        <v>251</v>
      </c>
      <c r="C55" s="231">
        <v>333</v>
      </c>
      <c r="D55" s="230">
        <v>0</v>
      </c>
      <c r="E55" s="231">
        <v>0</v>
      </c>
      <c r="F55" s="230">
        <f>SUM(B55:E55)</f>
        <v>584</v>
      </c>
      <c r="G55" s="233">
        <f>F55/$F$9</f>
        <v>0.0011084538587100938</v>
      </c>
      <c r="H55" s="234">
        <v>249</v>
      </c>
      <c r="I55" s="231">
        <v>359</v>
      </c>
      <c r="J55" s="230">
        <v>0</v>
      </c>
      <c r="K55" s="231">
        <v>0</v>
      </c>
      <c r="L55" s="230">
        <f>SUM(H55:K55)</f>
        <v>608</v>
      </c>
      <c r="M55" s="235">
        <f>IF(ISERROR(F55/L55-1),"         /0",(F55/L55-1))</f>
        <v>-0.03947368421052633</v>
      </c>
      <c r="N55" s="234">
        <v>856</v>
      </c>
      <c r="O55" s="231">
        <v>1181</v>
      </c>
      <c r="P55" s="230"/>
      <c r="Q55" s="231"/>
      <c r="R55" s="230">
        <f>SUM(N55:Q55)</f>
        <v>2037</v>
      </c>
      <c r="S55" s="233">
        <f>R55/$R$9</f>
        <v>0.0016844190821445788</v>
      </c>
      <c r="T55" s="232">
        <v>1059</v>
      </c>
      <c r="U55" s="231">
        <v>1331</v>
      </c>
      <c r="V55" s="230">
        <v>0</v>
      </c>
      <c r="W55" s="231">
        <v>0</v>
      </c>
      <c r="X55" s="230">
        <f>SUM(T55:W55)</f>
        <v>2390</v>
      </c>
      <c r="Y55" s="229">
        <f>IF(ISERROR(R55/X55-1),"         /0",IF(R55/X55&gt;5,"  *  ",(R55/X55-1)))</f>
        <v>-0.14769874476987443</v>
      </c>
    </row>
    <row r="56" spans="1:25" ht="18.75" customHeight="1">
      <c r="A56" s="236" t="s">
        <v>339</v>
      </c>
      <c r="B56" s="234">
        <v>247</v>
      </c>
      <c r="C56" s="231">
        <v>241</v>
      </c>
      <c r="D56" s="230">
        <v>0</v>
      </c>
      <c r="E56" s="231">
        <v>0</v>
      </c>
      <c r="F56" s="230">
        <f t="shared" si="8"/>
        <v>488</v>
      </c>
      <c r="G56" s="233">
        <f t="shared" si="9"/>
        <v>0.0009262422654974756</v>
      </c>
      <c r="H56" s="234">
        <v>175</v>
      </c>
      <c r="I56" s="231">
        <v>172</v>
      </c>
      <c r="J56" s="230"/>
      <c r="K56" s="231"/>
      <c r="L56" s="230">
        <f t="shared" si="10"/>
        <v>347</v>
      </c>
      <c r="M56" s="235">
        <f t="shared" si="11"/>
        <v>0.40634005763688763</v>
      </c>
      <c r="N56" s="234">
        <v>689</v>
      </c>
      <c r="O56" s="231">
        <v>548</v>
      </c>
      <c r="P56" s="230"/>
      <c r="Q56" s="231"/>
      <c r="R56" s="230">
        <f t="shared" si="12"/>
        <v>1237</v>
      </c>
      <c r="S56" s="233">
        <f t="shared" si="13"/>
        <v>0.0010228897420779795</v>
      </c>
      <c r="T56" s="232">
        <v>175</v>
      </c>
      <c r="U56" s="231">
        <v>172</v>
      </c>
      <c r="V56" s="230">
        <v>234</v>
      </c>
      <c r="W56" s="231">
        <v>192</v>
      </c>
      <c r="X56" s="230">
        <f t="shared" si="14"/>
        <v>773</v>
      </c>
      <c r="Y56" s="229">
        <f t="shared" si="15"/>
        <v>0.6002587322121604</v>
      </c>
    </row>
    <row r="57" spans="1:25" ht="18.75" customHeight="1">
      <c r="A57" s="236" t="s">
        <v>191</v>
      </c>
      <c r="B57" s="234">
        <v>250</v>
      </c>
      <c r="C57" s="231">
        <v>100</v>
      </c>
      <c r="D57" s="230">
        <v>0</v>
      </c>
      <c r="E57" s="231">
        <v>0</v>
      </c>
      <c r="F57" s="230">
        <f>SUM(B57:E57)</f>
        <v>350</v>
      </c>
      <c r="G57" s="233">
        <f>F57/$F$9</f>
        <v>0.000664313100254337</v>
      </c>
      <c r="H57" s="234">
        <v>450</v>
      </c>
      <c r="I57" s="231">
        <v>569</v>
      </c>
      <c r="J57" s="230"/>
      <c r="K57" s="231"/>
      <c r="L57" s="230">
        <f>SUM(H57:K57)</f>
        <v>1019</v>
      </c>
      <c r="M57" s="235">
        <f>IF(ISERROR(F57/L57-1),"         /0",(F57/L57-1))</f>
        <v>-0.6565260058881256</v>
      </c>
      <c r="N57" s="234">
        <v>668</v>
      </c>
      <c r="O57" s="231">
        <v>184</v>
      </c>
      <c r="P57" s="230"/>
      <c r="Q57" s="231"/>
      <c r="R57" s="230">
        <f>SUM(N57:Q57)</f>
        <v>852</v>
      </c>
      <c r="S57" s="233">
        <f>R57/$R$9</f>
        <v>0.0007045287471709285</v>
      </c>
      <c r="T57" s="232">
        <v>1250</v>
      </c>
      <c r="U57" s="231">
        <v>1120</v>
      </c>
      <c r="V57" s="230"/>
      <c r="W57" s="231"/>
      <c r="X57" s="230">
        <f>SUM(T57:W57)</f>
        <v>2370</v>
      </c>
      <c r="Y57" s="229">
        <f>IF(ISERROR(R57/X57-1),"         /0",IF(R57/X57&gt;5,"  *  ",(R57/X57-1)))</f>
        <v>-0.6405063291139241</v>
      </c>
    </row>
    <row r="58" spans="1:25" ht="18.75" customHeight="1">
      <c r="A58" s="236" t="s">
        <v>160</v>
      </c>
      <c r="B58" s="234">
        <v>158</v>
      </c>
      <c r="C58" s="231">
        <v>171</v>
      </c>
      <c r="D58" s="230">
        <v>0</v>
      </c>
      <c r="E58" s="231">
        <v>0</v>
      </c>
      <c r="F58" s="230">
        <f t="shared" si="8"/>
        <v>329</v>
      </c>
      <c r="G58" s="233">
        <f t="shared" si="9"/>
        <v>0.0006244543142390768</v>
      </c>
      <c r="H58" s="234">
        <v>249</v>
      </c>
      <c r="I58" s="231">
        <v>164</v>
      </c>
      <c r="J58" s="230"/>
      <c r="K58" s="231"/>
      <c r="L58" s="230">
        <f t="shared" si="10"/>
        <v>413</v>
      </c>
      <c r="M58" s="235">
        <f t="shared" si="11"/>
        <v>-0.2033898305084746</v>
      </c>
      <c r="N58" s="234">
        <v>546</v>
      </c>
      <c r="O58" s="231">
        <v>612</v>
      </c>
      <c r="P58" s="230"/>
      <c r="Q58" s="231"/>
      <c r="R58" s="230">
        <f t="shared" si="12"/>
        <v>1158</v>
      </c>
      <c r="S58" s="233">
        <f t="shared" si="13"/>
        <v>0.0009575637197464027</v>
      </c>
      <c r="T58" s="232">
        <v>662</v>
      </c>
      <c r="U58" s="231">
        <v>637</v>
      </c>
      <c r="V58" s="230"/>
      <c r="W58" s="231"/>
      <c r="X58" s="230">
        <f t="shared" si="14"/>
        <v>1299</v>
      </c>
      <c r="Y58" s="229">
        <f t="shared" si="15"/>
        <v>-0.10854503464203236</v>
      </c>
    </row>
    <row r="59" spans="1:25" ht="18.75" customHeight="1" thickBot="1">
      <c r="A59" s="236" t="s">
        <v>172</v>
      </c>
      <c r="B59" s="234">
        <v>28</v>
      </c>
      <c r="C59" s="231">
        <v>0</v>
      </c>
      <c r="D59" s="230">
        <v>2</v>
      </c>
      <c r="E59" s="231">
        <v>2</v>
      </c>
      <c r="F59" s="230">
        <f t="shared" si="8"/>
        <v>32</v>
      </c>
      <c r="G59" s="233">
        <f t="shared" si="9"/>
        <v>6.073719773753939E-05</v>
      </c>
      <c r="H59" s="234">
        <v>545</v>
      </c>
      <c r="I59" s="231">
        <v>566</v>
      </c>
      <c r="J59" s="230">
        <v>15</v>
      </c>
      <c r="K59" s="231">
        <v>29</v>
      </c>
      <c r="L59" s="230">
        <f t="shared" si="10"/>
        <v>1155</v>
      </c>
      <c r="M59" s="235">
        <f t="shared" si="11"/>
        <v>-0.9722943722943723</v>
      </c>
      <c r="N59" s="234">
        <v>44</v>
      </c>
      <c r="O59" s="231">
        <v>0</v>
      </c>
      <c r="P59" s="230">
        <v>10</v>
      </c>
      <c r="Q59" s="231">
        <v>2</v>
      </c>
      <c r="R59" s="230">
        <f t="shared" si="12"/>
        <v>56</v>
      </c>
      <c r="S59" s="233">
        <f t="shared" si="13"/>
        <v>4.630705380466196E-05</v>
      </c>
      <c r="T59" s="232">
        <v>1470</v>
      </c>
      <c r="U59" s="231">
        <v>1435</v>
      </c>
      <c r="V59" s="230">
        <v>25</v>
      </c>
      <c r="W59" s="231">
        <v>85</v>
      </c>
      <c r="X59" s="230">
        <f t="shared" si="14"/>
        <v>3015</v>
      </c>
      <c r="Y59" s="229">
        <f t="shared" si="15"/>
        <v>-0.9814262023217247</v>
      </c>
    </row>
    <row r="60" spans="1:25" s="221" customFormat="1" ht="18.75" customHeight="1" thickBot="1">
      <c r="A60" s="281" t="s">
        <v>56</v>
      </c>
      <c r="B60" s="278">
        <v>742</v>
      </c>
      <c r="C60" s="277">
        <v>84</v>
      </c>
      <c r="D60" s="276">
        <v>2267</v>
      </c>
      <c r="E60" s="277">
        <v>2077</v>
      </c>
      <c r="F60" s="276">
        <f t="shared" si="8"/>
        <v>5170</v>
      </c>
      <c r="G60" s="279">
        <f t="shared" si="9"/>
        <v>0.009812853509471206</v>
      </c>
      <c r="H60" s="278">
        <v>717</v>
      </c>
      <c r="I60" s="277">
        <v>142</v>
      </c>
      <c r="J60" s="276">
        <v>1800</v>
      </c>
      <c r="K60" s="277">
        <v>1846</v>
      </c>
      <c r="L60" s="276">
        <f t="shared" si="10"/>
        <v>4505</v>
      </c>
      <c r="M60" s="280">
        <f t="shared" si="11"/>
        <v>0.14761376248612645</v>
      </c>
      <c r="N60" s="278">
        <v>2135</v>
      </c>
      <c r="O60" s="277">
        <v>165</v>
      </c>
      <c r="P60" s="276">
        <v>2267</v>
      </c>
      <c r="Q60" s="277">
        <v>2077</v>
      </c>
      <c r="R60" s="276">
        <f t="shared" si="12"/>
        <v>6644</v>
      </c>
      <c r="S60" s="279">
        <f t="shared" si="13"/>
        <v>0.005494001169253108</v>
      </c>
      <c r="T60" s="278">
        <v>2348</v>
      </c>
      <c r="U60" s="277">
        <v>509</v>
      </c>
      <c r="V60" s="276">
        <v>1800</v>
      </c>
      <c r="W60" s="277">
        <v>1846</v>
      </c>
      <c r="X60" s="276">
        <f t="shared" si="14"/>
        <v>6503</v>
      </c>
      <c r="Y60" s="273">
        <f t="shared" si="15"/>
        <v>0.021682300476703054</v>
      </c>
    </row>
    <row r="61" ht="15" thickTop="1">
      <c r="A61" s="95" t="s">
        <v>43</v>
      </c>
    </row>
    <row r="62" ht="14.25">
      <c r="A62" s="95" t="s">
        <v>67</v>
      </c>
    </row>
  </sheetData>
  <sheetProtection/>
  <mergeCells count="26">
    <mergeCell ref="N7:O7"/>
    <mergeCell ref="P7:Q7"/>
    <mergeCell ref="R7:R8"/>
    <mergeCell ref="T7:U7"/>
    <mergeCell ref="V7:W7"/>
    <mergeCell ref="X7:X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</mergeCells>
  <conditionalFormatting sqref="Y61:Y65536 M61:M65536 Y3 M3">
    <cfRule type="cellIs" priority="2" dxfId="90" operator="lessThan" stopIfTrue="1">
      <formula>0</formula>
    </cfRule>
  </conditionalFormatting>
  <conditionalFormatting sqref="Y9:Y60 M9:M60">
    <cfRule type="cellIs" priority="3" dxfId="90" operator="lessThan" stopIfTrue="1">
      <formula>0</formula>
    </cfRule>
    <cfRule type="cellIs" priority="4" dxfId="92" operator="greaterThanOrEqual" stopIfTrue="1">
      <formula>0</formula>
    </cfRule>
  </conditionalFormatting>
  <conditionalFormatting sqref="M5:M8 Y5:Y8">
    <cfRule type="cellIs" priority="1" dxfId="90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59"/>
  <sheetViews>
    <sheetView showGridLines="0" zoomScale="85" zoomScaleNormal="85" zoomScalePageLayoutView="0" workbookViewId="0" topLeftCell="A1">
      <selection activeCell="M9" sqref="M9"/>
    </sheetView>
  </sheetViews>
  <sheetFormatPr defaultColWidth="8.00390625" defaultRowHeight="15"/>
  <cols>
    <col min="1" max="1" width="18.140625" style="129" customWidth="1"/>
    <col min="2" max="2" width="8.28125" style="129" customWidth="1"/>
    <col min="3" max="3" width="9.7109375" style="129" bestFit="1" customWidth="1"/>
    <col min="4" max="4" width="8.00390625" style="129" bestFit="1" customWidth="1"/>
    <col min="5" max="5" width="9.140625" style="129" customWidth="1"/>
    <col min="6" max="6" width="8.140625" style="129" customWidth="1"/>
    <col min="7" max="7" width="9.00390625" style="129" bestFit="1" customWidth="1"/>
    <col min="8" max="8" width="8.28125" style="129" customWidth="1"/>
    <col min="9" max="9" width="9.7109375" style="129" bestFit="1" customWidth="1"/>
    <col min="10" max="10" width="7.8515625" style="129" customWidth="1"/>
    <col min="11" max="11" width="9.00390625" style="129" customWidth="1"/>
    <col min="12" max="13" width="8.421875" style="129" customWidth="1"/>
    <col min="14" max="14" width="9.28125" style="129" bestFit="1" customWidth="1"/>
    <col min="15" max="15" width="9.421875" style="129" customWidth="1"/>
    <col min="16" max="16" width="8.00390625" style="129" customWidth="1"/>
    <col min="17" max="17" width="9.28125" style="129" customWidth="1"/>
    <col min="18" max="18" width="9.140625" style="129" customWidth="1"/>
    <col min="19" max="19" width="9.57421875" style="129" customWidth="1"/>
    <col min="20" max="20" width="10.140625" style="129" customWidth="1"/>
    <col min="21" max="21" width="9.421875" style="129" customWidth="1"/>
    <col min="22" max="22" width="7.7109375" style="129" customWidth="1"/>
    <col min="23" max="23" width="9.00390625" style="129" customWidth="1"/>
    <col min="24" max="24" width="9.28125" style="129" bestFit="1" customWidth="1"/>
    <col min="25" max="25" width="8.57421875" style="129" customWidth="1"/>
    <col min="26" max="16384" width="8.00390625" style="129" customWidth="1"/>
  </cols>
  <sheetData>
    <row r="1" spans="24:25" ht="18.75" thickBot="1">
      <c r="X1" s="550" t="s">
        <v>28</v>
      </c>
      <c r="Y1" s="551"/>
    </row>
    <row r="2" ht="5.25" customHeight="1" thickBot="1"/>
    <row r="3" spans="1:25" ht="24.75" customHeight="1" thickTop="1">
      <c r="A3" s="606" t="s">
        <v>70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7"/>
      <c r="T3" s="607"/>
      <c r="U3" s="607"/>
      <c r="V3" s="607"/>
      <c r="W3" s="607"/>
      <c r="X3" s="607"/>
      <c r="Y3" s="608"/>
    </row>
    <row r="4" spans="1:25" ht="21" customHeight="1" thickBot="1">
      <c r="A4" s="617" t="s">
        <v>45</v>
      </c>
      <c r="B4" s="618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18"/>
      <c r="U4" s="618"/>
      <c r="V4" s="618"/>
      <c r="W4" s="618"/>
      <c r="X4" s="618"/>
      <c r="Y4" s="619"/>
    </row>
    <row r="5" spans="1:25" s="272" customFormat="1" ht="15.75" customHeight="1" thickBot="1" thickTop="1">
      <c r="A5" s="635" t="s">
        <v>62</v>
      </c>
      <c r="B5" s="623" t="s">
        <v>36</v>
      </c>
      <c r="C5" s="624"/>
      <c r="D5" s="624"/>
      <c r="E5" s="624"/>
      <c r="F5" s="624"/>
      <c r="G5" s="624"/>
      <c r="H5" s="624"/>
      <c r="I5" s="624"/>
      <c r="J5" s="625"/>
      <c r="K5" s="625"/>
      <c r="L5" s="625"/>
      <c r="M5" s="626"/>
      <c r="N5" s="623" t="s">
        <v>35</v>
      </c>
      <c r="O5" s="624"/>
      <c r="P5" s="624"/>
      <c r="Q5" s="624"/>
      <c r="R5" s="624"/>
      <c r="S5" s="624"/>
      <c r="T5" s="624"/>
      <c r="U5" s="624"/>
      <c r="V5" s="624"/>
      <c r="W5" s="624"/>
      <c r="X5" s="624"/>
      <c r="Y5" s="627"/>
    </row>
    <row r="6" spans="1:25" s="169" customFormat="1" ht="26.25" customHeight="1" thickBot="1">
      <c r="A6" s="636"/>
      <c r="B6" s="632" t="s">
        <v>154</v>
      </c>
      <c r="C6" s="633"/>
      <c r="D6" s="633"/>
      <c r="E6" s="633"/>
      <c r="F6" s="633"/>
      <c r="G6" s="609" t="s">
        <v>34</v>
      </c>
      <c r="H6" s="632" t="s">
        <v>155</v>
      </c>
      <c r="I6" s="633"/>
      <c r="J6" s="633"/>
      <c r="K6" s="633"/>
      <c r="L6" s="633"/>
      <c r="M6" s="620" t="s">
        <v>33</v>
      </c>
      <c r="N6" s="632" t="s">
        <v>156</v>
      </c>
      <c r="O6" s="633"/>
      <c r="P6" s="633"/>
      <c r="Q6" s="633"/>
      <c r="R6" s="633"/>
      <c r="S6" s="609" t="s">
        <v>34</v>
      </c>
      <c r="T6" s="632" t="s">
        <v>157</v>
      </c>
      <c r="U6" s="633"/>
      <c r="V6" s="633"/>
      <c r="W6" s="633"/>
      <c r="X6" s="633"/>
      <c r="Y6" s="614" t="s">
        <v>33</v>
      </c>
    </row>
    <row r="7" spans="1:25" s="169" customFormat="1" ht="26.25" customHeight="1">
      <c r="A7" s="637"/>
      <c r="B7" s="549" t="s">
        <v>22</v>
      </c>
      <c r="C7" s="545"/>
      <c r="D7" s="544" t="s">
        <v>21</v>
      </c>
      <c r="E7" s="545"/>
      <c r="F7" s="634" t="s">
        <v>17</v>
      </c>
      <c r="G7" s="610"/>
      <c r="H7" s="549" t="s">
        <v>22</v>
      </c>
      <c r="I7" s="545"/>
      <c r="J7" s="544" t="s">
        <v>21</v>
      </c>
      <c r="K7" s="545"/>
      <c r="L7" s="634" t="s">
        <v>17</v>
      </c>
      <c r="M7" s="621"/>
      <c r="N7" s="549" t="s">
        <v>22</v>
      </c>
      <c r="O7" s="545"/>
      <c r="P7" s="544" t="s">
        <v>21</v>
      </c>
      <c r="Q7" s="545"/>
      <c r="R7" s="634" t="s">
        <v>17</v>
      </c>
      <c r="S7" s="610"/>
      <c r="T7" s="549" t="s">
        <v>22</v>
      </c>
      <c r="U7" s="545"/>
      <c r="V7" s="544" t="s">
        <v>21</v>
      </c>
      <c r="W7" s="545"/>
      <c r="X7" s="634" t="s">
        <v>17</v>
      </c>
      <c r="Y7" s="615"/>
    </row>
    <row r="8" spans="1:25" s="268" customFormat="1" ht="28.5" thickBot="1">
      <c r="A8" s="638"/>
      <c r="B8" s="271" t="s">
        <v>31</v>
      </c>
      <c r="C8" s="269" t="s">
        <v>30</v>
      </c>
      <c r="D8" s="270" t="s">
        <v>31</v>
      </c>
      <c r="E8" s="269" t="s">
        <v>30</v>
      </c>
      <c r="F8" s="605"/>
      <c r="G8" s="611"/>
      <c r="H8" s="271" t="s">
        <v>31</v>
      </c>
      <c r="I8" s="269" t="s">
        <v>30</v>
      </c>
      <c r="J8" s="270" t="s">
        <v>31</v>
      </c>
      <c r="K8" s="269" t="s">
        <v>30</v>
      </c>
      <c r="L8" s="605"/>
      <c r="M8" s="622"/>
      <c r="N8" s="271" t="s">
        <v>31</v>
      </c>
      <c r="O8" s="269" t="s">
        <v>30</v>
      </c>
      <c r="P8" s="270" t="s">
        <v>31</v>
      </c>
      <c r="Q8" s="269" t="s">
        <v>30</v>
      </c>
      <c r="R8" s="605"/>
      <c r="S8" s="611"/>
      <c r="T8" s="271" t="s">
        <v>31</v>
      </c>
      <c r="U8" s="269" t="s">
        <v>30</v>
      </c>
      <c r="V8" s="270" t="s">
        <v>31</v>
      </c>
      <c r="W8" s="269" t="s">
        <v>30</v>
      </c>
      <c r="X8" s="605"/>
      <c r="Y8" s="616"/>
    </row>
    <row r="9" spans="1:25" s="260" customFormat="1" ht="18" customHeight="1" thickBot="1" thickTop="1">
      <c r="A9" s="325" t="s">
        <v>24</v>
      </c>
      <c r="B9" s="323">
        <f>B10+B20+B35+B44+B51+B56</f>
        <v>26289.170000000002</v>
      </c>
      <c r="C9" s="322">
        <f>C10+C20+C35+C44+C51+C56</f>
        <v>15899.264000000001</v>
      </c>
      <c r="D9" s="321">
        <f>D10+D20+D35+D44+D51+D56</f>
        <v>2191.6979999999994</v>
      </c>
      <c r="E9" s="322">
        <f>E10+E20+E35+E44+E51+E56</f>
        <v>1736.907</v>
      </c>
      <c r="F9" s="321">
        <f aca="true" t="shared" si="0" ref="F9:F56">SUM(B9:E9)</f>
        <v>46117.039</v>
      </c>
      <c r="G9" s="324">
        <f aca="true" t="shared" si="1" ref="G9:G56">F9/$F$9</f>
        <v>1</v>
      </c>
      <c r="H9" s="323">
        <f>H10+H20+H35+H44+H51+H56</f>
        <v>24136.257999999998</v>
      </c>
      <c r="I9" s="322">
        <f>I10+I20+I35+I44+I51+I56</f>
        <v>14693.407000000001</v>
      </c>
      <c r="J9" s="321">
        <f>J10+J20+J35+J44+J51+J56</f>
        <v>4203.979</v>
      </c>
      <c r="K9" s="322">
        <f>K10+K20+K35+K44+K51+K56</f>
        <v>2060.785</v>
      </c>
      <c r="L9" s="321">
        <f aca="true" t="shared" si="2" ref="L9:L56">SUM(H9:K9)</f>
        <v>45094.429000000004</v>
      </c>
      <c r="M9" s="455">
        <f>IF(ISERROR(F9/L9-1),"         /0",(F9/L9-1))</f>
        <v>0.02267708057684903</v>
      </c>
      <c r="N9" s="323">
        <f>N10+N20+N35+N44+N51+N56</f>
        <v>51685.389</v>
      </c>
      <c r="O9" s="322">
        <f>O10+O20+O35+O44+O51+O56</f>
        <v>30088.896000000004</v>
      </c>
      <c r="P9" s="321">
        <f>P10+P20+P35+P44+P51+P56</f>
        <v>4450.656000000001</v>
      </c>
      <c r="Q9" s="322">
        <f>Q10+Q20+Q35+Q44+Q51+Q56</f>
        <v>2282.245</v>
      </c>
      <c r="R9" s="321">
        <f aca="true" t="shared" si="3" ref="R9:R56">SUM(N9:Q9)</f>
        <v>88507.186</v>
      </c>
      <c r="S9" s="324">
        <f aca="true" t="shared" si="4" ref="S9:S56">R9/$R$9</f>
        <v>1</v>
      </c>
      <c r="T9" s="323">
        <f>T10+T20+T35+T44+T51+T56</f>
        <v>47058.466</v>
      </c>
      <c r="U9" s="322">
        <f>U10+U20+U35+U44+U51+U56</f>
        <v>29394.234</v>
      </c>
      <c r="V9" s="321">
        <f>V10+V20+V35+V44+V51+V56</f>
        <v>8736.677000000001</v>
      </c>
      <c r="W9" s="322">
        <f>W10+W20+W35+W44+W51+W56</f>
        <v>4498.845</v>
      </c>
      <c r="X9" s="321">
        <f aca="true" t="shared" si="5" ref="X9:X56">SUM(T9:W9)</f>
        <v>89688.222</v>
      </c>
      <c r="Y9" s="320">
        <f>IF(ISERROR(R9/X9-1),"         /0",(R9/X9-1))</f>
        <v>-0.013168239637975976</v>
      </c>
    </row>
    <row r="10" spans="1:25" s="237" customFormat="1" ht="18.75" customHeight="1" thickTop="1">
      <c r="A10" s="319" t="s">
        <v>61</v>
      </c>
      <c r="B10" s="316">
        <f>SUM(B11:B19)</f>
        <v>16800.038</v>
      </c>
      <c r="C10" s="315">
        <f>SUM(C11:C19)</f>
        <v>8036.206</v>
      </c>
      <c r="D10" s="314">
        <f>SUM(D11:D19)</f>
        <v>2058.091</v>
      </c>
      <c r="E10" s="315">
        <f>SUM(E11:E19)</f>
        <v>1271.552</v>
      </c>
      <c r="F10" s="314">
        <f t="shared" si="0"/>
        <v>28165.887</v>
      </c>
      <c r="G10" s="317">
        <f t="shared" si="1"/>
        <v>0.6107479493642253</v>
      </c>
      <c r="H10" s="316">
        <f>SUM(H11:H19)</f>
        <v>14518.390000000001</v>
      </c>
      <c r="I10" s="315">
        <f>SUM(I11:I19)</f>
        <v>6124.549</v>
      </c>
      <c r="J10" s="314">
        <f>SUM(J11:J19)</f>
        <v>3864.174</v>
      </c>
      <c r="K10" s="315">
        <f>SUM(K11:K19)</f>
        <v>1803.512</v>
      </c>
      <c r="L10" s="314">
        <f t="shared" si="2"/>
        <v>26310.625</v>
      </c>
      <c r="M10" s="318">
        <f aca="true" t="shared" si="6" ref="M9:M40">IF(ISERROR(F10/L10-1),"         /0",(F10/L10-1))</f>
        <v>0.07051379433213767</v>
      </c>
      <c r="N10" s="316">
        <f>SUM(N11:N19)</f>
        <v>34330.869</v>
      </c>
      <c r="O10" s="315">
        <f>SUM(O11:O19)</f>
        <v>15588.601</v>
      </c>
      <c r="P10" s="314">
        <f>SUM(P11:P19)</f>
        <v>4294.854</v>
      </c>
      <c r="Q10" s="315">
        <f>SUM(Q11:Q19)</f>
        <v>1460.937</v>
      </c>
      <c r="R10" s="314">
        <f t="shared" si="3"/>
        <v>55675.261</v>
      </c>
      <c r="S10" s="317">
        <f t="shared" si="4"/>
        <v>0.6290479170809927</v>
      </c>
      <c r="T10" s="316">
        <f>SUM(T11:T19)</f>
        <v>29691.849000000002</v>
      </c>
      <c r="U10" s="315">
        <f>SUM(U11:U19)</f>
        <v>13071.768999999997</v>
      </c>
      <c r="V10" s="314">
        <f>SUM(V11:V19)</f>
        <v>7978.290000000001</v>
      </c>
      <c r="W10" s="315">
        <f>SUM(W11:W19)</f>
        <v>3843.209</v>
      </c>
      <c r="X10" s="314">
        <f t="shared" si="5"/>
        <v>54585.117000000006</v>
      </c>
      <c r="Y10" s="313">
        <f aca="true" t="shared" si="7" ref="Y10:Y56">IF(ISERROR(R10/X10-1),"         /0",IF(R10/X10&gt;5,"  *  ",(R10/X10-1)))</f>
        <v>0.019971451192455802</v>
      </c>
    </row>
    <row r="11" spans="1:25" ht="18.75" customHeight="1">
      <c r="A11" s="236" t="s">
        <v>262</v>
      </c>
      <c r="B11" s="234">
        <v>12249.233</v>
      </c>
      <c r="C11" s="231">
        <v>5828.472</v>
      </c>
      <c r="D11" s="230">
        <v>1498.8809999999999</v>
      </c>
      <c r="E11" s="231">
        <v>1104.5929999999998</v>
      </c>
      <c r="F11" s="230">
        <f t="shared" si="0"/>
        <v>20681.179000000004</v>
      </c>
      <c r="G11" s="233">
        <f t="shared" si="1"/>
        <v>0.448449845186288</v>
      </c>
      <c r="H11" s="234">
        <v>11125.744000000002</v>
      </c>
      <c r="I11" s="231">
        <v>4341.929</v>
      </c>
      <c r="J11" s="230">
        <v>2774.227</v>
      </c>
      <c r="K11" s="231">
        <v>1573.197</v>
      </c>
      <c r="L11" s="230">
        <f t="shared" si="2"/>
        <v>19815.097</v>
      </c>
      <c r="M11" s="235">
        <f t="shared" si="6"/>
        <v>0.04370818876132687</v>
      </c>
      <c r="N11" s="234">
        <v>24957.797000000002</v>
      </c>
      <c r="O11" s="231">
        <v>11307.069</v>
      </c>
      <c r="P11" s="230">
        <v>2689.431</v>
      </c>
      <c r="Q11" s="231">
        <v>1104.5929999999998</v>
      </c>
      <c r="R11" s="230">
        <f t="shared" si="3"/>
        <v>40058.89</v>
      </c>
      <c r="S11" s="233">
        <f t="shared" si="4"/>
        <v>0.452606074268365</v>
      </c>
      <c r="T11" s="234">
        <v>22158.212999999996</v>
      </c>
      <c r="U11" s="231">
        <v>9169.114</v>
      </c>
      <c r="V11" s="230">
        <v>5939.9800000000005</v>
      </c>
      <c r="W11" s="231">
        <v>3566.011</v>
      </c>
      <c r="X11" s="230">
        <f t="shared" si="5"/>
        <v>40833.318</v>
      </c>
      <c r="Y11" s="229">
        <f t="shared" si="7"/>
        <v>-0.018965590795242293</v>
      </c>
    </row>
    <row r="12" spans="1:25" ht="18.75" customHeight="1">
      <c r="A12" s="236" t="s">
        <v>263</v>
      </c>
      <c r="B12" s="234">
        <v>3394.113</v>
      </c>
      <c r="C12" s="231">
        <v>369.22799999999995</v>
      </c>
      <c r="D12" s="230">
        <v>550.71</v>
      </c>
      <c r="E12" s="231">
        <v>102.332</v>
      </c>
      <c r="F12" s="230">
        <f t="shared" si="0"/>
        <v>4416.383</v>
      </c>
      <c r="G12" s="233">
        <f t="shared" si="1"/>
        <v>0.09576466954003704</v>
      </c>
      <c r="H12" s="234">
        <v>2412.484</v>
      </c>
      <c r="I12" s="231">
        <v>337.976</v>
      </c>
      <c r="J12" s="230">
        <v>1089.9470000000001</v>
      </c>
      <c r="K12" s="231">
        <v>230.315</v>
      </c>
      <c r="L12" s="230">
        <f t="shared" si="2"/>
        <v>4070.722</v>
      </c>
      <c r="M12" s="235">
        <f t="shared" si="6"/>
        <v>0.08491392927348018</v>
      </c>
      <c r="N12" s="234">
        <v>7272.972</v>
      </c>
      <c r="O12" s="231">
        <v>761.3140000000001</v>
      </c>
      <c r="P12" s="230">
        <v>1405.086</v>
      </c>
      <c r="Q12" s="231">
        <v>254.417</v>
      </c>
      <c r="R12" s="230">
        <f t="shared" si="3"/>
        <v>9693.788999999999</v>
      </c>
      <c r="S12" s="233">
        <f t="shared" si="4"/>
        <v>0.1095254457643699</v>
      </c>
      <c r="T12" s="234">
        <v>5762.371</v>
      </c>
      <c r="U12" s="231">
        <v>786.999</v>
      </c>
      <c r="V12" s="230">
        <v>2038.3100000000002</v>
      </c>
      <c r="W12" s="231">
        <v>277.198</v>
      </c>
      <c r="X12" s="230">
        <f t="shared" si="5"/>
        <v>8864.878</v>
      </c>
      <c r="Y12" s="229">
        <f t="shared" si="7"/>
        <v>0.09350506572115247</v>
      </c>
    </row>
    <row r="13" spans="1:25" ht="18.75" customHeight="1">
      <c r="A13" s="236" t="s">
        <v>266</v>
      </c>
      <c r="B13" s="234">
        <v>100.705</v>
      </c>
      <c r="C13" s="231">
        <v>468.153</v>
      </c>
      <c r="D13" s="230">
        <v>0</v>
      </c>
      <c r="E13" s="231">
        <v>50.477</v>
      </c>
      <c r="F13" s="230">
        <f>SUM(B13:E13)</f>
        <v>619.335</v>
      </c>
      <c r="G13" s="233">
        <f>F13/$F$9</f>
        <v>0.013429634977215256</v>
      </c>
      <c r="H13" s="234">
        <v>52.479</v>
      </c>
      <c r="I13" s="231">
        <v>584.592</v>
      </c>
      <c r="J13" s="230"/>
      <c r="K13" s="231"/>
      <c r="L13" s="230">
        <f>SUM(H13:K13)</f>
        <v>637.071</v>
      </c>
      <c r="M13" s="235">
        <f>IF(ISERROR(F13/L13-1),"         /0",(F13/L13-1))</f>
        <v>-0.027839911093112013</v>
      </c>
      <c r="N13" s="234">
        <v>119.691</v>
      </c>
      <c r="O13" s="231">
        <v>916.197</v>
      </c>
      <c r="P13" s="230">
        <v>0</v>
      </c>
      <c r="Q13" s="231">
        <v>50.477</v>
      </c>
      <c r="R13" s="230">
        <f>SUM(N13:Q13)</f>
        <v>1086.365</v>
      </c>
      <c r="S13" s="233">
        <f>R13/$R$9</f>
        <v>0.012274314087897902</v>
      </c>
      <c r="T13" s="234">
        <v>88.043</v>
      </c>
      <c r="U13" s="231">
        <v>1215.562</v>
      </c>
      <c r="V13" s="230">
        <v>0</v>
      </c>
      <c r="W13" s="231">
        <v>0</v>
      </c>
      <c r="X13" s="230">
        <f>SUM(T13:W13)</f>
        <v>1303.605</v>
      </c>
      <c r="Y13" s="229">
        <f>IF(ISERROR(R13/X13-1),"         /0",IF(R13/X13&gt;5,"  *  ",(R13/X13-1)))</f>
        <v>-0.16664557131953317</v>
      </c>
    </row>
    <row r="14" spans="1:25" ht="18.75" customHeight="1">
      <c r="A14" s="236" t="s">
        <v>270</v>
      </c>
      <c r="B14" s="234">
        <v>29.579</v>
      </c>
      <c r="C14" s="231">
        <v>546.875</v>
      </c>
      <c r="D14" s="230">
        <v>0</v>
      </c>
      <c r="E14" s="231">
        <v>0</v>
      </c>
      <c r="F14" s="230">
        <f>SUM(B14:E14)</f>
        <v>576.454</v>
      </c>
      <c r="G14" s="233">
        <f>F14/$F$9</f>
        <v>0.01249980511541515</v>
      </c>
      <c r="H14" s="234">
        <v>31.465</v>
      </c>
      <c r="I14" s="231">
        <v>380.65799999999996</v>
      </c>
      <c r="J14" s="230"/>
      <c r="K14" s="231"/>
      <c r="L14" s="230">
        <f>SUM(H14:K14)</f>
        <v>412.12299999999993</v>
      </c>
      <c r="M14" s="235">
        <f>IF(ISERROR(F14/L14-1),"         /0",(F14/L14-1))</f>
        <v>0.39874260839603726</v>
      </c>
      <c r="N14" s="234">
        <v>58.375</v>
      </c>
      <c r="O14" s="231">
        <v>1091.893</v>
      </c>
      <c r="P14" s="230">
        <v>0</v>
      </c>
      <c r="Q14" s="231">
        <v>0</v>
      </c>
      <c r="R14" s="230">
        <f>SUM(N14:Q14)</f>
        <v>1150.268</v>
      </c>
      <c r="S14" s="233">
        <f>R14/$R$9</f>
        <v>0.012996323258995038</v>
      </c>
      <c r="T14" s="234">
        <v>54.411</v>
      </c>
      <c r="U14" s="231">
        <v>823.72</v>
      </c>
      <c r="V14" s="230"/>
      <c r="W14" s="231">
        <v>0</v>
      </c>
      <c r="X14" s="230">
        <f>SUM(T14:W14)</f>
        <v>878.1310000000001</v>
      </c>
      <c r="Y14" s="229">
        <f>IF(ISERROR(R14/X14-1),"         /0",IF(R14/X14&gt;5,"  *  ",(R14/X14-1)))</f>
        <v>0.3099047864156941</v>
      </c>
    </row>
    <row r="15" spans="1:25" ht="18.75" customHeight="1">
      <c r="A15" s="236" t="s">
        <v>267</v>
      </c>
      <c r="B15" s="234">
        <v>186.29600000000002</v>
      </c>
      <c r="C15" s="231">
        <v>137.176</v>
      </c>
      <c r="D15" s="230">
        <v>0</v>
      </c>
      <c r="E15" s="231">
        <v>0</v>
      </c>
      <c r="F15" s="230">
        <f>SUM(B15:E15)</f>
        <v>323.472</v>
      </c>
      <c r="G15" s="233">
        <f>F15/$F$9</f>
        <v>0.007014153705748542</v>
      </c>
      <c r="H15" s="234">
        <v>174.395</v>
      </c>
      <c r="I15" s="231">
        <v>101.304</v>
      </c>
      <c r="J15" s="230"/>
      <c r="K15" s="231"/>
      <c r="L15" s="230">
        <f>SUM(H15:K15)</f>
        <v>275.699</v>
      </c>
      <c r="M15" s="235">
        <f>IF(ISERROR(F15/L15-1),"         /0",(F15/L15-1))</f>
        <v>0.1732795548768764</v>
      </c>
      <c r="N15" s="234">
        <v>315.12100000000004</v>
      </c>
      <c r="O15" s="231">
        <v>238.24899999999997</v>
      </c>
      <c r="P15" s="230"/>
      <c r="Q15" s="231"/>
      <c r="R15" s="230">
        <f>SUM(N15:Q15)</f>
        <v>553.37</v>
      </c>
      <c r="S15" s="233">
        <f>R15/$R$9</f>
        <v>0.006252260692143121</v>
      </c>
      <c r="T15" s="234">
        <v>301.736</v>
      </c>
      <c r="U15" s="231">
        <v>175.34400000000002</v>
      </c>
      <c r="V15" s="230">
        <v>0</v>
      </c>
      <c r="W15" s="231">
        <v>0</v>
      </c>
      <c r="X15" s="230">
        <f>SUM(T15:W15)</f>
        <v>477.08000000000004</v>
      </c>
      <c r="Y15" s="229">
        <f>IF(ISERROR(R15/X15-1),"         /0",IF(R15/X15&gt;5,"  *  ",(R15/X15-1)))</f>
        <v>0.15991028758279535</v>
      </c>
    </row>
    <row r="16" spans="1:25" ht="18.75" customHeight="1">
      <c r="A16" s="236" t="s">
        <v>271</v>
      </c>
      <c r="B16" s="234">
        <v>135.162</v>
      </c>
      <c r="C16" s="231">
        <v>109.751</v>
      </c>
      <c r="D16" s="230">
        <v>0</v>
      </c>
      <c r="E16" s="231">
        <v>0</v>
      </c>
      <c r="F16" s="230">
        <f>SUM(B16:E16)</f>
        <v>244.913</v>
      </c>
      <c r="G16" s="233">
        <f>F16/$F$9</f>
        <v>0.005310683541499705</v>
      </c>
      <c r="H16" s="234">
        <v>85.953</v>
      </c>
      <c r="I16" s="231">
        <v>58.35</v>
      </c>
      <c r="J16" s="230"/>
      <c r="K16" s="231"/>
      <c r="L16" s="230">
        <f>SUM(H16:K16)</f>
        <v>144.303</v>
      </c>
      <c r="M16" s="235">
        <f>IF(ISERROR(F16/L16-1),"         /0",(F16/L16-1))</f>
        <v>0.6972135021447927</v>
      </c>
      <c r="N16" s="234">
        <v>290.06899999999996</v>
      </c>
      <c r="O16" s="231">
        <v>192.32999999999998</v>
      </c>
      <c r="P16" s="230"/>
      <c r="Q16" s="231"/>
      <c r="R16" s="230">
        <f>SUM(N16:Q16)</f>
        <v>482.39899999999994</v>
      </c>
      <c r="S16" s="233">
        <f>R16/$R$9</f>
        <v>0.005450393598549161</v>
      </c>
      <c r="T16" s="234">
        <v>172.754</v>
      </c>
      <c r="U16" s="231">
        <v>118.481</v>
      </c>
      <c r="V16" s="230"/>
      <c r="W16" s="231"/>
      <c r="X16" s="230">
        <f>SUM(T16:W16)</f>
        <v>291.235</v>
      </c>
      <c r="Y16" s="229">
        <f>IF(ISERROR(R16/X16-1),"         /0",IF(R16/X16&gt;5,"  *  ",(R16/X16-1)))</f>
        <v>0.6563908870843131</v>
      </c>
    </row>
    <row r="17" spans="1:25" ht="18.75" customHeight="1">
      <c r="A17" s="236" t="s">
        <v>340</v>
      </c>
      <c r="B17" s="234">
        <v>53.991</v>
      </c>
      <c r="C17" s="231">
        <v>13.839</v>
      </c>
      <c r="D17" s="230">
        <v>0</v>
      </c>
      <c r="E17" s="231">
        <v>0</v>
      </c>
      <c r="F17" s="230">
        <f t="shared" si="0"/>
        <v>67.83</v>
      </c>
      <c r="G17" s="233">
        <f t="shared" si="1"/>
        <v>0.0014708229641543118</v>
      </c>
      <c r="H17" s="234">
        <v>55.855</v>
      </c>
      <c r="I17" s="231">
        <v>15.672</v>
      </c>
      <c r="J17" s="230"/>
      <c r="K17" s="231"/>
      <c r="L17" s="230">
        <f t="shared" si="2"/>
        <v>71.527</v>
      </c>
      <c r="M17" s="235">
        <f t="shared" si="6"/>
        <v>-0.05168677562319124</v>
      </c>
      <c r="N17" s="234">
        <v>53.991</v>
      </c>
      <c r="O17" s="231">
        <v>13.839</v>
      </c>
      <c r="P17" s="230"/>
      <c r="Q17" s="231"/>
      <c r="R17" s="230">
        <f t="shared" si="3"/>
        <v>67.83</v>
      </c>
      <c r="S17" s="233">
        <f t="shared" si="4"/>
        <v>0.0007663784497679092</v>
      </c>
      <c r="T17" s="234">
        <v>113.669</v>
      </c>
      <c r="U17" s="231">
        <v>33.918</v>
      </c>
      <c r="V17" s="230"/>
      <c r="W17" s="231"/>
      <c r="X17" s="230">
        <f t="shared" si="5"/>
        <v>147.587</v>
      </c>
      <c r="Y17" s="229">
        <f t="shared" si="7"/>
        <v>-0.5404066753846883</v>
      </c>
    </row>
    <row r="18" spans="1:25" ht="18.75" customHeight="1">
      <c r="A18" s="236" t="s">
        <v>265</v>
      </c>
      <c r="B18" s="234">
        <v>11.989</v>
      </c>
      <c r="C18" s="231">
        <v>18.842</v>
      </c>
      <c r="D18" s="230">
        <v>0</v>
      </c>
      <c r="E18" s="231">
        <v>0</v>
      </c>
      <c r="F18" s="230">
        <f t="shared" si="0"/>
        <v>30.831</v>
      </c>
      <c r="G18" s="233">
        <f t="shared" si="1"/>
        <v>0.0006685381513761107</v>
      </c>
      <c r="H18" s="234">
        <v>14.266</v>
      </c>
      <c r="I18" s="231">
        <v>14.352</v>
      </c>
      <c r="J18" s="230"/>
      <c r="K18" s="231"/>
      <c r="L18" s="230">
        <f t="shared" si="2"/>
        <v>28.618000000000002</v>
      </c>
      <c r="M18" s="235">
        <f t="shared" si="6"/>
        <v>0.07732895380529725</v>
      </c>
      <c r="N18" s="234">
        <v>21.090000000000003</v>
      </c>
      <c r="O18" s="231">
        <v>35.501999999999995</v>
      </c>
      <c r="P18" s="230"/>
      <c r="Q18" s="231"/>
      <c r="R18" s="230">
        <f t="shared" si="3"/>
        <v>56.592</v>
      </c>
      <c r="S18" s="233">
        <f t="shared" si="4"/>
        <v>0.0006394057088200725</v>
      </c>
      <c r="T18" s="234">
        <v>24.222</v>
      </c>
      <c r="U18" s="231">
        <v>37.644000000000005</v>
      </c>
      <c r="V18" s="230"/>
      <c r="W18" s="231"/>
      <c r="X18" s="230">
        <f t="shared" si="5"/>
        <v>61.86600000000001</v>
      </c>
      <c r="Y18" s="229">
        <f t="shared" si="7"/>
        <v>-0.0852487634565029</v>
      </c>
    </row>
    <row r="19" spans="1:25" ht="18.75" customHeight="1" thickBot="1">
      <c r="A19" s="236" t="s">
        <v>258</v>
      </c>
      <c r="B19" s="234">
        <v>638.9699999999999</v>
      </c>
      <c r="C19" s="231">
        <v>543.87</v>
      </c>
      <c r="D19" s="230">
        <v>8.5</v>
      </c>
      <c r="E19" s="231">
        <v>14.150000000000002</v>
      </c>
      <c r="F19" s="230">
        <f>SUM(B19:E19)</f>
        <v>1205.49</v>
      </c>
      <c r="G19" s="233">
        <f>F19/$F$9</f>
        <v>0.02613979618249125</v>
      </c>
      <c r="H19" s="234">
        <v>565.749</v>
      </c>
      <c r="I19" s="231">
        <v>289.716</v>
      </c>
      <c r="J19" s="230"/>
      <c r="K19" s="231"/>
      <c r="L19" s="230">
        <f t="shared" si="2"/>
        <v>855.465</v>
      </c>
      <c r="M19" s="235">
        <f>IF(ISERROR(F19/L19-1),"         /0",(F19/L19-1))</f>
        <v>0.4091634374287667</v>
      </c>
      <c r="N19" s="234">
        <v>1241.7630000000004</v>
      </c>
      <c r="O19" s="231">
        <v>1032.208</v>
      </c>
      <c r="P19" s="230">
        <v>200.33700000000002</v>
      </c>
      <c r="Q19" s="231">
        <v>51.449999999999996</v>
      </c>
      <c r="R19" s="230">
        <f>SUM(N19:Q19)</f>
        <v>2525.7580000000003</v>
      </c>
      <c r="S19" s="233">
        <f>R19/$R$9</f>
        <v>0.028537321252084552</v>
      </c>
      <c r="T19" s="234">
        <v>1016.4300000000001</v>
      </c>
      <c r="U19" s="231">
        <v>710.987</v>
      </c>
      <c r="V19" s="230">
        <v>0</v>
      </c>
      <c r="W19" s="231">
        <v>0</v>
      </c>
      <c r="X19" s="230">
        <f>SUM(T19:W19)</f>
        <v>1727.417</v>
      </c>
      <c r="Y19" s="229">
        <f>IF(ISERROR(R19/X19-1),"         /0",IF(R19/X19&gt;5,"  *  ",(R19/X19-1)))</f>
        <v>0.46215881862920205</v>
      </c>
    </row>
    <row r="20" spans="1:25" s="237" customFormat="1" ht="18.75" customHeight="1">
      <c r="A20" s="244" t="s">
        <v>60</v>
      </c>
      <c r="B20" s="241">
        <f>SUM(B21:B34)</f>
        <v>3112.2299999999996</v>
      </c>
      <c r="C20" s="240">
        <f>SUM(C21:C34)</f>
        <v>5107.033</v>
      </c>
      <c r="D20" s="239">
        <f>SUM(D21:D34)</f>
        <v>0.091</v>
      </c>
      <c r="E20" s="240">
        <f>SUM(E21:E34)</f>
        <v>215.09500000000003</v>
      </c>
      <c r="F20" s="239">
        <f t="shared" si="0"/>
        <v>8434.448999999999</v>
      </c>
      <c r="G20" s="242">
        <f t="shared" si="1"/>
        <v>0.18289224943518162</v>
      </c>
      <c r="H20" s="241">
        <f>SUM(H21:H34)</f>
        <v>3996.3109999999997</v>
      </c>
      <c r="I20" s="240">
        <f>SUM(I21:I34)</f>
        <v>5111.671000000001</v>
      </c>
      <c r="J20" s="239">
        <f>SUM(J21:J34)</f>
        <v>0.11800000000000001</v>
      </c>
      <c r="K20" s="240">
        <f>SUM(K21:K34)</f>
        <v>237.901</v>
      </c>
      <c r="L20" s="239">
        <f t="shared" si="2"/>
        <v>9346.001</v>
      </c>
      <c r="M20" s="243">
        <f t="shared" si="6"/>
        <v>-0.09753390781790006</v>
      </c>
      <c r="N20" s="241">
        <f>SUM(N21:N34)</f>
        <v>5766.22</v>
      </c>
      <c r="O20" s="240">
        <f>SUM(O21:O34)</f>
        <v>8848.755000000003</v>
      </c>
      <c r="P20" s="239">
        <f>SUM(P21:P34)</f>
        <v>0.091</v>
      </c>
      <c r="Q20" s="240">
        <f>SUM(Q21:Q34)</f>
        <v>500.813</v>
      </c>
      <c r="R20" s="239">
        <f t="shared" si="3"/>
        <v>15115.879000000003</v>
      </c>
      <c r="S20" s="242">
        <f t="shared" si="4"/>
        <v>0.1707870251348857</v>
      </c>
      <c r="T20" s="241">
        <f>SUM(T21:T34)</f>
        <v>6180.411999999999</v>
      </c>
      <c r="U20" s="240">
        <f>SUM(U21:U34)</f>
        <v>9852.678</v>
      </c>
      <c r="V20" s="239">
        <f>SUM(V21:V34)</f>
        <v>11.265</v>
      </c>
      <c r="W20" s="240">
        <f>SUM(W21:W34)</f>
        <v>616.373</v>
      </c>
      <c r="X20" s="239">
        <f t="shared" si="5"/>
        <v>16660.728</v>
      </c>
      <c r="Y20" s="238">
        <f t="shared" si="7"/>
        <v>-0.09272397940834254</v>
      </c>
    </row>
    <row r="21" spans="1:25" ht="18.75" customHeight="1">
      <c r="A21" s="251" t="s">
        <v>278</v>
      </c>
      <c r="B21" s="248">
        <v>549.988</v>
      </c>
      <c r="C21" s="246">
        <v>1691.863</v>
      </c>
      <c r="D21" s="247">
        <v>0</v>
      </c>
      <c r="E21" s="246">
        <v>45.77</v>
      </c>
      <c r="F21" s="247">
        <f t="shared" si="0"/>
        <v>2287.621</v>
      </c>
      <c r="G21" s="249">
        <f t="shared" si="1"/>
        <v>0.04960468082090006</v>
      </c>
      <c r="H21" s="248">
        <v>941.0529999999999</v>
      </c>
      <c r="I21" s="246">
        <v>1962.259</v>
      </c>
      <c r="J21" s="247">
        <v>0</v>
      </c>
      <c r="K21" s="246"/>
      <c r="L21" s="230">
        <f t="shared" si="2"/>
        <v>2903.312</v>
      </c>
      <c r="M21" s="250">
        <f t="shared" si="6"/>
        <v>-0.21206504846878316</v>
      </c>
      <c r="N21" s="248">
        <v>1028.548</v>
      </c>
      <c r="O21" s="246">
        <v>2885.5979999999995</v>
      </c>
      <c r="P21" s="247"/>
      <c r="Q21" s="246">
        <v>213.77700000000002</v>
      </c>
      <c r="R21" s="247">
        <f t="shared" si="3"/>
        <v>4127.923</v>
      </c>
      <c r="S21" s="249">
        <f t="shared" si="4"/>
        <v>0.04663941072536189</v>
      </c>
      <c r="T21" s="252">
        <v>1536.1170000000002</v>
      </c>
      <c r="U21" s="246">
        <v>3667.8209999999995</v>
      </c>
      <c r="V21" s="247">
        <v>0</v>
      </c>
      <c r="W21" s="246">
        <v>0</v>
      </c>
      <c r="X21" s="247">
        <f t="shared" si="5"/>
        <v>5203.938</v>
      </c>
      <c r="Y21" s="245">
        <f t="shared" si="7"/>
        <v>-0.20676937350137536</v>
      </c>
    </row>
    <row r="22" spans="1:25" ht="18.75" customHeight="1">
      <c r="A22" s="251" t="s">
        <v>279</v>
      </c>
      <c r="B22" s="248">
        <v>776.53</v>
      </c>
      <c r="C22" s="246">
        <v>251.80399999999997</v>
      </c>
      <c r="D22" s="247">
        <v>0</v>
      </c>
      <c r="E22" s="246">
        <v>47.467999999999996</v>
      </c>
      <c r="F22" s="247">
        <f t="shared" si="0"/>
        <v>1075.802</v>
      </c>
      <c r="G22" s="249">
        <f t="shared" si="1"/>
        <v>0.023327646859547944</v>
      </c>
      <c r="H22" s="248">
        <v>354.61699999999996</v>
      </c>
      <c r="I22" s="246">
        <v>30.976999999999997</v>
      </c>
      <c r="J22" s="247"/>
      <c r="K22" s="246">
        <v>3.695</v>
      </c>
      <c r="L22" s="247">
        <f t="shared" si="2"/>
        <v>389.28899999999993</v>
      </c>
      <c r="M22" s="250">
        <f t="shared" si="6"/>
        <v>1.763504748400289</v>
      </c>
      <c r="N22" s="248">
        <v>1198.317</v>
      </c>
      <c r="O22" s="246">
        <v>520.2860000000001</v>
      </c>
      <c r="P22" s="247"/>
      <c r="Q22" s="246">
        <v>47.467999999999996</v>
      </c>
      <c r="R22" s="247">
        <f t="shared" si="3"/>
        <v>1766.0710000000001</v>
      </c>
      <c r="S22" s="249">
        <f t="shared" si="4"/>
        <v>0.019953984301342494</v>
      </c>
      <c r="T22" s="252">
        <v>588.5849999999999</v>
      </c>
      <c r="U22" s="246">
        <v>39.844</v>
      </c>
      <c r="V22" s="247">
        <v>0</v>
      </c>
      <c r="W22" s="246">
        <v>4.55</v>
      </c>
      <c r="X22" s="247">
        <f t="shared" si="5"/>
        <v>632.9789999999999</v>
      </c>
      <c r="Y22" s="245">
        <f t="shared" si="7"/>
        <v>1.7900941421437366</v>
      </c>
    </row>
    <row r="23" spans="1:25" ht="18.75" customHeight="1">
      <c r="A23" s="251" t="s">
        <v>285</v>
      </c>
      <c r="B23" s="248">
        <v>60.034000000000006</v>
      </c>
      <c r="C23" s="246">
        <v>849.874</v>
      </c>
      <c r="D23" s="247">
        <v>0</v>
      </c>
      <c r="E23" s="246">
        <v>0</v>
      </c>
      <c r="F23" s="230">
        <f t="shared" si="0"/>
        <v>909.908</v>
      </c>
      <c r="G23" s="249">
        <f t="shared" si="1"/>
        <v>0.019730408103607867</v>
      </c>
      <c r="H23" s="248">
        <v>89.908</v>
      </c>
      <c r="I23" s="246">
        <v>540.8650000000001</v>
      </c>
      <c r="J23" s="247"/>
      <c r="K23" s="246"/>
      <c r="L23" s="247">
        <f t="shared" si="2"/>
        <v>630.7730000000001</v>
      </c>
      <c r="M23" s="250" t="s">
        <v>50</v>
      </c>
      <c r="N23" s="248">
        <v>125.768</v>
      </c>
      <c r="O23" s="246">
        <v>1474.873</v>
      </c>
      <c r="P23" s="247"/>
      <c r="Q23" s="246">
        <v>25.594</v>
      </c>
      <c r="R23" s="247">
        <f t="shared" si="3"/>
        <v>1626.2350000000001</v>
      </c>
      <c r="S23" s="249">
        <f t="shared" si="4"/>
        <v>0.018374044792249977</v>
      </c>
      <c r="T23" s="252">
        <v>160.71400000000003</v>
      </c>
      <c r="U23" s="246">
        <v>1063.106</v>
      </c>
      <c r="V23" s="247"/>
      <c r="W23" s="246"/>
      <c r="X23" s="247">
        <f t="shared" si="5"/>
        <v>1223.82</v>
      </c>
      <c r="Y23" s="245">
        <f t="shared" si="7"/>
        <v>0.3288187805396221</v>
      </c>
    </row>
    <row r="24" spans="1:25" ht="18.75" customHeight="1">
      <c r="A24" s="251" t="s">
        <v>277</v>
      </c>
      <c r="B24" s="248">
        <v>552.089</v>
      </c>
      <c r="C24" s="246">
        <v>256.374</v>
      </c>
      <c r="D24" s="247">
        <v>0</v>
      </c>
      <c r="E24" s="246">
        <v>0</v>
      </c>
      <c r="F24" s="247">
        <f>SUM(B24:E24)</f>
        <v>808.4630000000001</v>
      </c>
      <c r="G24" s="249">
        <f>F24/$F$9</f>
        <v>0.017530678845187785</v>
      </c>
      <c r="H24" s="248">
        <v>452.06600000000003</v>
      </c>
      <c r="I24" s="246">
        <v>668.0590000000001</v>
      </c>
      <c r="J24" s="247">
        <v>0.05</v>
      </c>
      <c r="K24" s="246">
        <v>8.513</v>
      </c>
      <c r="L24" s="247">
        <f>SUM(H24:K24)</f>
        <v>1128.6879999999999</v>
      </c>
      <c r="M24" s="250">
        <f>IF(ISERROR(F24/L24-1),"         /0",(F24/L24-1))</f>
        <v>-0.28371436570602315</v>
      </c>
      <c r="N24" s="248">
        <v>1110.156</v>
      </c>
      <c r="O24" s="246">
        <v>551.7850000000001</v>
      </c>
      <c r="P24" s="247">
        <v>0</v>
      </c>
      <c r="Q24" s="246">
        <v>0</v>
      </c>
      <c r="R24" s="247">
        <f>SUM(N24:Q24)</f>
        <v>1661.941</v>
      </c>
      <c r="S24" s="249">
        <f>R24/$R$9</f>
        <v>0.018777469662180878</v>
      </c>
      <c r="T24" s="252">
        <v>863.865</v>
      </c>
      <c r="U24" s="246">
        <v>1225.9149999999997</v>
      </c>
      <c r="V24" s="247">
        <v>0.05</v>
      </c>
      <c r="W24" s="246">
        <v>27.493000000000002</v>
      </c>
      <c r="X24" s="247">
        <f>SUM(T24:W24)</f>
        <v>2117.323</v>
      </c>
      <c r="Y24" s="245">
        <f>IF(ISERROR(R24/X24-1),"         /0",IF(R24/X24&gt;5,"  *  ",(R24/X24-1)))</f>
        <v>-0.21507441235938018</v>
      </c>
    </row>
    <row r="25" spans="1:25" ht="18.75" customHeight="1">
      <c r="A25" s="251" t="s">
        <v>280</v>
      </c>
      <c r="B25" s="248">
        <v>297.709</v>
      </c>
      <c r="C25" s="246">
        <v>350.568</v>
      </c>
      <c r="D25" s="247">
        <v>0</v>
      </c>
      <c r="E25" s="246">
        <v>20.732</v>
      </c>
      <c r="F25" s="247">
        <f>SUM(B25:E25)</f>
        <v>669.009</v>
      </c>
      <c r="G25" s="249">
        <f>F25/$F$9</f>
        <v>0.014506763975024503</v>
      </c>
      <c r="H25" s="248">
        <v>148.97299999999998</v>
      </c>
      <c r="I25" s="246">
        <v>255.18699999999998</v>
      </c>
      <c r="J25" s="247"/>
      <c r="K25" s="246"/>
      <c r="L25" s="247">
        <f>SUM(H25:K25)</f>
        <v>404.15999999999997</v>
      </c>
      <c r="M25" s="250">
        <f>IF(ISERROR(F25/L25-1),"         /0",(F25/L25-1))</f>
        <v>0.6553073040380049</v>
      </c>
      <c r="N25" s="248">
        <v>481.97</v>
      </c>
      <c r="O25" s="246">
        <v>594.52</v>
      </c>
      <c r="P25" s="247"/>
      <c r="Q25" s="246">
        <v>20.732</v>
      </c>
      <c r="R25" s="247">
        <f>SUM(N25:Q25)</f>
        <v>1097.222</v>
      </c>
      <c r="S25" s="249">
        <f>R25/$R$9</f>
        <v>0.012396982093634747</v>
      </c>
      <c r="T25" s="252">
        <v>282.436</v>
      </c>
      <c r="U25" s="246">
        <v>511.79499999999996</v>
      </c>
      <c r="V25" s="247"/>
      <c r="W25" s="246"/>
      <c r="X25" s="247">
        <f>SUM(T25:W25)</f>
        <v>794.231</v>
      </c>
      <c r="Y25" s="245">
        <f>IF(ISERROR(R25/X25-1),"         /0",IF(R25/X25&gt;5,"  *  ",(R25/X25-1)))</f>
        <v>0.3814897680901399</v>
      </c>
    </row>
    <row r="26" spans="1:25" ht="18.75" customHeight="1">
      <c r="A26" s="251" t="s">
        <v>341</v>
      </c>
      <c r="B26" s="248">
        <v>0</v>
      </c>
      <c r="C26" s="246">
        <v>630.26</v>
      </c>
      <c r="D26" s="247">
        <v>0</v>
      </c>
      <c r="E26" s="246">
        <v>22.083</v>
      </c>
      <c r="F26" s="247">
        <f>SUM(B26:E26)</f>
        <v>652.343</v>
      </c>
      <c r="G26" s="249">
        <f>F26/$F$9</f>
        <v>0.014145379108142654</v>
      </c>
      <c r="H26" s="248">
        <v>0</v>
      </c>
      <c r="I26" s="246">
        <v>646.915</v>
      </c>
      <c r="J26" s="247"/>
      <c r="K26" s="246">
        <v>86.931</v>
      </c>
      <c r="L26" s="247">
        <f>SUM(H26:K26)</f>
        <v>733.846</v>
      </c>
      <c r="M26" s="250">
        <f>IF(ISERROR(F26/L26-1),"         /0",(F26/L26-1))</f>
        <v>-0.11106281154356645</v>
      </c>
      <c r="N26" s="248"/>
      <c r="O26" s="246">
        <v>1009.3100000000001</v>
      </c>
      <c r="P26" s="247"/>
      <c r="Q26" s="246">
        <v>22.083</v>
      </c>
      <c r="R26" s="247">
        <f>SUM(N26:Q26)</f>
        <v>1031.393</v>
      </c>
      <c r="S26" s="249">
        <f>R26/$R$9</f>
        <v>0.011653211977612756</v>
      </c>
      <c r="T26" s="252">
        <v>0</v>
      </c>
      <c r="U26" s="246">
        <v>1268.3529999999998</v>
      </c>
      <c r="V26" s="247"/>
      <c r="W26" s="246">
        <v>273.80800000000005</v>
      </c>
      <c r="X26" s="247">
        <f>SUM(T26:W26)</f>
        <v>1542.1609999999998</v>
      </c>
      <c r="Y26" s="245">
        <f>IF(ISERROR(R26/X26-1),"         /0",IF(R26/X26&gt;5,"  *  ",(R26/X26-1)))</f>
        <v>-0.3312027732513012</v>
      </c>
    </row>
    <row r="27" spans="1:25" ht="18.75" customHeight="1">
      <c r="A27" s="251" t="s">
        <v>284</v>
      </c>
      <c r="B27" s="248">
        <v>232.513</v>
      </c>
      <c r="C27" s="246">
        <v>235.661</v>
      </c>
      <c r="D27" s="247">
        <v>0</v>
      </c>
      <c r="E27" s="246">
        <v>0</v>
      </c>
      <c r="F27" s="247">
        <f t="shared" si="0"/>
        <v>468.174</v>
      </c>
      <c r="G27" s="249">
        <f t="shared" si="1"/>
        <v>0.010151865994692331</v>
      </c>
      <c r="H27" s="248">
        <v>206.01099999999997</v>
      </c>
      <c r="I27" s="246">
        <v>329.038</v>
      </c>
      <c r="J27" s="247"/>
      <c r="K27" s="246"/>
      <c r="L27" s="247">
        <f t="shared" si="2"/>
        <v>535.049</v>
      </c>
      <c r="M27" s="250">
        <f t="shared" si="6"/>
        <v>-0.12498855245033635</v>
      </c>
      <c r="N27" s="248">
        <v>460.58400000000006</v>
      </c>
      <c r="O27" s="246">
        <v>416.172</v>
      </c>
      <c r="P27" s="247"/>
      <c r="Q27" s="246"/>
      <c r="R27" s="247">
        <f t="shared" si="3"/>
        <v>876.7560000000001</v>
      </c>
      <c r="S27" s="249">
        <f t="shared" si="4"/>
        <v>0.009906043109313182</v>
      </c>
      <c r="T27" s="252">
        <v>435.721</v>
      </c>
      <c r="U27" s="246">
        <v>589.738</v>
      </c>
      <c r="V27" s="247"/>
      <c r="W27" s="246"/>
      <c r="X27" s="247">
        <f t="shared" si="5"/>
        <v>1025.459</v>
      </c>
      <c r="Y27" s="245">
        <f t="shared" si="7"/>
        <v>-0.1450111608557728</v>
      </c>
    </row>
    <row r="28" spans="1:25" ht="18.75" customHeight="1">
      <c r="A28" s="251" t="s">
        <v>282</v>
      </c>
      <c r="B28" s="248">
        <v>116.488</v>
      </c>
      <c r="C28" s="246">
        <v>251.768</v>
      </c>
      <c r="D28" s="247">
        <v>0</v>
      </c>
      <c r="E28" s="246">
        <v>46.682</v>
      </c>
      <c r="F28" s="247">
        <f t="shared" si="0"/>
        <v>414.938</v>
      </c>
      <c r="G28" s="249">
        <f t="shared" si="1"/>
        <v>0.008997498733602564</v>
      </c>
      <c r="H28" s="248">
        <v>1361.3410000000001</v>
      </c>
      <c r="I28" s="246">
        <v>412.418</v>
      </c>
      <c r="J28" s="247"/>
      <c r="K28" s="246">
        <v>67.892</v>
      </c>
      <c r="L28" s="247">
        <f t="shared" si="2"/>
        <v>1841.651</v>
      </c>
      <c r="M28" s="250">
        <f t="shared" si="6"/>
        <v>-0.7746923819985437</v>
      </c>
      <c r="N28" s="248">
        <v>284.41200000000003</v>
      </c>
      <c r="O28" s="246">
        <v>540.987</v>
      </c>
      <c r="P28" s="247"/>
      <c r="Q28" s="246">
        <v>76.585</v>
      </c>
      <c r="R28" s="247">
        <f t="shared" si="3"/>
        <v>901.984</v>
      </c>
      <c r="S28" s="249">
        <f t="shared" si="4"/>
        <v>0.010191082111683</v>
      </c>
      <c r="T28" s="252">
        <v>1505.8609999999999</v>
      </c>
      <c r="U28" s="246">
        <v>925.299</v>
      </c>
      <c r="V28" s="247">
        <v>11.084</v>
      </c>
      <c r="W28" s="246">
        <v>157.92000000000002</v>
      </c>
      <c r="X28" s="247">
        <f t="shared" si="5"/>
        <v>2600.1639999999998</v>
      </c>
      <c r="Y28" s="245">
        <f t="shared" si="7"/>
        <v>-0.6531049579949573</v>
      </c>
    </row>
    <row r="29" spans="1:25" ht="18.75" customHeight="1">
      <c r="A29" s="251" t="s">
        <v>283</v>
      </c>
      <c r="B29" s="248">
        <v>27.249999999999996</v>
      </c>
      <c r="C29" s="246">
        <v>275.526</v>
      </c>
      <c r="D29" s="247">
        <v>0</v>
      </c>
      <c r="E29" s="246">
        <v>0</v>
      </c>
      <c r="F29" s="247">
        <f t="shared" si="0"/>
        <v>302.776</v>
      </c>
      <c r="G29" s="249">
        <f t="shared" si="1"/>
        <v>0.006565382482600413</v>
      </c>
      <c r="H29" s="248">
        <v>95.22</v>
      </c>
      <c r="I29" s="246">
        <v>21.801</v>
      </c>
      <c r="J29" s="247">
        <v>0</v>
      </c>
      <c r="K29" s="246">
        <v>0.03</v>
      </c>
      <c r="L29" s="247">
        <f t="shared" si="2"/>
        <v>117.051</v>
      </c>
      <c r="M29" s="250">
        <f t="shared" si="6"/>
        <v>1.5867015232676356</v>
      </c>
      <c r="N29" s="248">
        <v>82.176</v>
      </c>
      <c r="O29" s="246">
        <v>324.51700000000005</v>
      </c>
      <c r="P29" s="247"/>
      <c r="Q29" s="246"/>
      <c r="R29" s="247">
        <f t="shared" si="3"/>
        <v>406.69300000000004</v>
      </c>
      <c r="S29" s="249">
        <f t="shared" si="4"/>
        <v>0.004595028024052194</v>
      </c>
      <c r="T29" s="252">
        <v>154.116</v>
      </c>
      <c r="U29" s="246">
        <v>46.682</v>
      </c>
      <c r="V29" s="247">
        <v>0</v>
      </c>
      <c r="W29" s="246">
        <v>0.03</v>
      </c>
      <c r="X29" s="247">
        <f t="shared" si="5"/>
        <v>200.828</v>
      </c>
      <c r="Y29" s="245">
        <f t="shared" si="7"/>
        <v>1.0250811639811181</v>
      </c>
    </row>
    <row r="30" spans="1:25" ht="18.75" customHeight="1">
      <c r="A30" s="251" t="s">
        <v>288</v>
      </c>
      <c r="B30" s="248">
        <v>144.812</v>
      </c>
      <c r="C30" s="246">
        <v>9.652999999999999</v>
      </c>
      <c r="D30" s="247">
        <v>0</v>
      </c>
      <c r="E30" s="246">
        <v>16.15</v>
      </c>
      <c r="F30" s="247">
        <f>SUM(B30:E30)</f>
        <v>170.615</v>
      </c>
      <c r="G30" s="249">
        <f>F30/$F$9</f>
        <v>0.0036996087281319172</v>
      </c>
      <c r="H30" s="248">
        <v>58.814</v>
      </c>
      <c r="I30" s="246">
        <v>21.572</v>
      </c>
      <c r="J30" s="247"/>
      <c r="K30" s="246">
        <v>4.974</v>
      </c>
      <c r="L30" s="247">
        <f>SUM(H30:K30)</f>
        <v>85.36</v>
      </c>
      <c r="M30" s="250">
        <f>IF(ISERROR(F30/L30-1),"         /0",(F30/L30-1))</f>
        <v>0.998769915651359</v>
      </c>
      <c r="N30" s="248">
        <v>246.25</v>
      </c>
      <c r="O30" s="246">
        <v>16.939</v>
      </c>
      <c r="P30" s="247"/>
      <c r="Q30" s="246">
        <v>16.15</v>
      </c>
      <c r="R30" s="247">
        <f>SUM(N30:Q30)</f>
        <v>279.339</v>
      </c>
      <c r="S30" s="249">
        <f>R30/$R$9</f>
        <v>0.003156116611819519</v>
      </c>
      <c r="T30" s="252">
        <v>157.318</v>
      </c>
      <c r="U30" s="246">
        <v>39.987</v>
      </c>
      <c r="V30" s="247"/>
      <c r="W30" s="246">
        <v>24.436</v>
      </c>
      <c r="X30" s="247">
        <f>SUM(T30:W30)</f>
        <v>221.741</v>
      </c>
      <c r="Y30" s="245">
        <f>IF(ISERROR(R30/X30-1),"         /0",IF(R30/X30&gt;5,"  *  ",(R30/X30-1)))</f>
        <v>0.2597534961960124</v>
      </c>
    </row>
    <row r="31" spans="1:25" ht="18.75" customHeight="1">
      <c r="A31" s="251" t="s">
        <v>281</v>
      </c>
      <c r="B31" s="248">
        <v>74.57600000000001</v>
      </c>
      <c r="C31" s="246">
        <v>0</v>
      </c>
      <c r="D31" s="247">
        <v>0</v>
      </c>
      <c r="E31" s="246">
        <v>0</v>
      </c>
      <c r="F31" s="247">
        <f>SUM(B31:E31)</f>
        <v>74.57600000000001</v>
      </c>
      <c r="G31" s="249">
        <f>F31/$F$9</f>
        <v>0.0016171029540730057</v>
      </c>
      <c r="H31" s="248">
        <v>105.67899999999999</v>
      </c>
      <c r="I31" s="246">
        <v>9.298</v>
      </c>
      <c r="J31" s="247"/>
      <c r="K31" s="246">
        <v>1.281</v>
      </c>
      <c r="L31" s="247">
        <f>SUM(H31:K31)</f>
        <v>116.258</v>
      </c>
      <c r="M31" s="250">
        <f>IF(ISERROR(F31/L31-1),"         /0",(F31/L31-1))</f>
        <v>-0.3585301656660186</v>
      </c>
      <c r="N31" s="248">
        <v>137.643</v>
      </c>
      <c r="O31" s="246">
        <v>0.08</v>
      </c>
      <c r="P31" s="247"/>
      <c r="Q31" s="246">
        <v>1.961</v>
      </c>
      <c r="R31" s="247">
        <f>SUM(N31:Q31)</f>
        <v>139.68400000000003</v>
      </c>
      <c r="S31" s="249">
        <f>R31/$R$9</f>
        <v>0.0015782221344151652</v>
      </c>
      <c r="T31" s="252">
        <v>108.106</v>
      </c>
      <c r="U31" s="246">
        <v>22.733</v>
      </c>
      <c r="V31" s="247"/>
      <c r="W31" s="246">
        <v>4.748</v>
      </c>
      <c r="X31" s="247">
        <f>SUM(T31:W31)</f>
        <v>135.587</v>
      </c>
      <c r="Y31" s="245">
        <f>IF(ISERROR(R31/X31-1),"         /0",IF(R31/X31&gt;5,"  *  ",(R31/X31-1)))</f>
        <v>0.03021676119392014</v>
      </c>
    </row>
    <row r="32" spans="1:25" ht="18.75" customHeight="1">
      <c r="A32" s="251" t="s">
        <v>286</v>
      </c>
      <c r="B32" s="248">
        <v>8.405999999999999</v>
      </c>
      <c r="C32" s="246">
        <v>36.065</v>
      </c>
      <c r="D32" s="247">
        <v>0</v>
      </c>
      <c r="E32" s="246">
        <v>0</v>
      </c>
      <c r="F32" s="247">
        <f t="shared" si="0"/>
        <v>44.471</v>
      </c>
      <c r="G32" s="249">
        <f t="shared" si="1"/>
        <v>0.0009643073572004482</v>
      </c>
      <c r="H32" s="248">
        <v>2.245</v>
      </c>
      <c r="I32" s="246">
        <v>0</v>
      </c>
      <c r="J32" s="247"/>
      <c r="K32" s="246">
        <v>24.889</v>
      </c>
      <c r="L32" s="247">
        <f t="shared" si="2"/>
        <v>27.134</v>
      </c>
      <c r="M32" s="250">
        <f t="shared" si="6"/>
        <v>0.6389400751824279</v>
      </c>
      <c r="N32" s="248">
        <v>18.169999999999998</v>
      </c>
      <c r="O32" s="246">
        <v>36.54600000000001</v>
      </c>
      <c r="P32" s="247"/>
      <c r="Q32" s="246">
        <v>29.867</v>
      </c>
      <c r="R32" s="247">
        <f t="shared" si="3"/>
        <v>84.58300000000001</v>
      </c>
      <c r="S32" s="249">
        <f t="shared" si="4"/>
        <v>0.0009556625153577927</v>
      </c>
      <c r="T32" s="252">
        <v>4.271000000000001</v>
      </c>
      <c r="U32" s="246">
        <v>3.543</v>
      </c>
      <c r="V32" s="247"/>
      <c r="W32" s="246">
        <v>24.889</v>
      </c>
      <c r="X32" s="247">
        <f t="shared" si="5"/>
        <v>32.703</v>
      </c>
      <c r="Y32" s="245">
        <f t="shared" si="7"/>
        <v>1.5863988013332113</v>
      </c>
    </row>
    <row r="33" spans="1:25" ht="18.75" customHeight="1">
      <c r="A33" s="251" t="s">
        <v>291</v>
      </c>
      <c r="B33" s="248">
        <v>0</v>
      </c>
      <c r="C33" s="246">
        <v>37.049</v>
      </c>
      <c r="D33" s="247">
        <v>0</v>
      </c>
      <c r="E33" s="246">
        <v>0</v>
      </c>
      <c r="F33" s="247">
        <f t="shared" si="0"/>
        <v>37.049</v>
      </c>
      <c r="G33" s="249">
        <f t="shared" si="1"/>
        <v>0.0008033690107467654</v>
      </c>
      <c r="H33" s="248">
        <v>40.120999999999995</v>
      </c>
      <c r="I33" s="246">
        <v>0</v>
      </c>
      <c r="J33" s="247"/>
      <c r="K33" s="246"/>
      <c r="L33" s="247">
        <f t="shared" si="2"/>
        <v>40.120999999999995</v>
      </c>
      <c r="M33" s="250" t="s">
        <v>50</v>
      </c>
      <c r="N33" s="248">
        <v>0.16</v>
      </c>
      <c r="O33" s="246">
        <v>37.049</v>
      </c>
      <c r="P33" s="247"/>
      <c r="Q33" s="246"/>
      <c r="R33" s="247">
        <f t="shared" si="3"/>
        <v>37.208999999999996</v>
      </c>
      <c r="S33" s="249">
        <f t="shared" si="4"/>
        <v>0.00042040654190497024</v>
      </c>
      <c r="T33" s="252">
        <v>47.900000000000006</v>
      </c>
      <c r="U33" s="246">
        <v>0</v>
      </c>
      <c r="V33" s="247"/>
      <c r="W33" s="246"/>
      <c r="X33" s="247">
        <f t="shared" si="5"/>
        <v>47.900000000000006</v>
      </c>
      <c r="Y33" s="245">
        <f t="shared" si="7"/>
        <v>-0.22319415448851787</v>
      </c>
    </row>
    <row r="34" spans="1:25" ht="18.75" customHeight="1" thickBot="1">
      <c r="A34" s="251" t="s">
        <v>258</v>
      </c>
      <c r="B34" s="248">
        <v>271.83500000000004</v>
      </c>
      <c r="C34" s="246">
        <v>230.56799999999998</v>
      </c>
      <c r="D34" s="247">
        <v>0.091</v>
      </c>
      <c r="E34" s="246">
        <v>16.21</v>
      </c>
      <c r="F34" s="247">
        <f t="shared" si="0"/>
        <v>518.7040000000001</v>
      </c>
      <c r="G34" s="249">
        <f t="shared" si="1"/>
        <v>0.011247556461723401</v>
      </c>
      <c r="H34" s="248">
        <v>140.263</v>
      </c>
      <c r="I34" s="246">
        <v>213.28199999999995</v>
      </c>
      <c r="J34" s="247">
        <v>0.068</v>
      </c>
      <c r="K34" s="246">
        <v>39.696</v>
      </c>
      <c r="L34" s="422">
        <f t="shared" si="2"/>
        <v>393.30899999999997</v>
      </c>
      <c r="M34" s="250" t="s">
        <v>50</v>
      </c>
      <c r="N34" s="248">
        <v>592.0659999999999</v>
      </c>
      <c r="O34" s="246">
        <v>440.09299999999996</v>
      </c>
      <c r="P34" s="247">
        <v>0.091</v>
      </c>
      <c r="Q34" s="246">
        <v>46.596000000000004</v>
      </c>
      <c r="R34" s="247">
        <f t="shared" si="3"/>
        <v>1078.8459999999998</v>
      </c>
      <c r="S34" s="249">
        <f t="shared" si="4"/>
        <v>0.012189360533957094</v>
      </c>
      <c r="T34" s="252">
        <v>335.402</v>
      </c>
      <c r="U34" s="246">
        <v>447.8620000000001</v>
      </c>
      <c r="V34" s="247">
        <v>0.131</v>
      </c>
      <c r="W34" s="246">
        <v>98.499</v>
      </c>
      <c r="X34" s="247">
        <f t="shared" si="5"/>
        <v>881.8940000000001</v>
      </c>
      <c r="Y34" s="245">
        <f t="shared" si="7"/>
        <v>0.22332842722594748</v>
      </c>
    </row>
    <row r="35" spans="1:25" s="237" customFormat="1" ht="18.75" customHeight="1">
      <c r="A35" s="244" t="s">
        <v>59</v>
      </c>
      <c r="B35" s="241">
        <f>SUM(B36:B43)</f>
        <v>3091.773</v>
      </c>
      <c r="C35" s="240">
        <f>SUM(C36:C43)</f>
        <v>1164.7410000000002</v>
      </c>
      <c r="D35" s="239">
        <f>SUM(D36:D43)</f>
        <v>133.131</v>
      </c>
      <c r="E35" s="240">
        <f>SUM(E36:E43)</f>
        <v>70.303</v>
      </c>
      <c r="F35" s="239">
        <f t="shared" si="0"/>
        <v>4459.948</v>
      </c>
      <c r="G35" s="242">
        <f t="shared" si="1"/>
        <v>0.09670933123004712</v>
      </c>
      <c r="H35" s="241">
        <f>SUM(H36:H43)</f>
        <v>1856.8649999999998</v>
      </c>
      <c r="I35" s="312">
        <f>SUM(I36:I43)</f>
        <v>1244.6920000000002</v>
      </c>
      <c r="J35" s="239">
        <f>SUM(J36:J43)</f>
        <v>201.519</v>
      </c>
      <c r="K35" s="240">
        <f>SUM(K36:K43)</f>
        <v>14.236</v>
      </c>
      <c r="L35" s="239">
        <f t="shared" si="2"/>
        <v>3317.312</v>
      </c>
      <c r="M35" s="243">
        <f t="shared" si="6"/>
        <v>0.3444463469218453</v>
      </c>
      <c r="N35" s="241">
        <f>SUM(N36:N43)</f>
        <v>5350.413999999999</v>
      </c>
      <c r="O35" s="240">
        <f>SUM(O36:O43)</f>
        <v>2325.091</v>
      </c>
      <c r="P35" s="239">
        <f>SUM(P36:P43)</f>
        <v>152.832</v>
      </c>
      <c r="Q35" s="240">
        <f>SUM(Q36:Q43)</f>
        <v>94.683</v>
      </c>
      <c r="R35" s="239">
        <f t="shared" si="3"/>
        <v>7923.0199999999995</v>
      </c>
      <c r="S35" s="242">
        <f t="shared" si="4"/>
        <v>0.08951838102727613</v>
      </c>
      <c r="T35" s="241">
        <f>SUM(T36:T43)</f>
        <v>4441.024</v>
      </c>
      <c r="U35" s="240">
        <f>SUM(U36:U43)</f>
        <v>2394.004</v>
      </c>
      <c r="V35" s="239">
        <f>SUM(V36:V43)</f>
        <v>403.068</v>
      </c>
      <c r="W35" s="240">
        <f>SUM(W36:W43)</f>
        <v>28.451999999999998</v>
      </c>
      <c r="X35" s="239">
        <f t="shared" si="5"/>
        <v>7266.548000000001</v>
      </c>
      <c r="Y35" s="238">
        <f t="shared" si="7"/>
        <v>0.09034165879039113</v>
      </c>
    </row>
    <row r="36" spans="1:25" ht="18.75" customHeight="1">
      <c r="A36" s="251" t="s">
        <v>342</v>
      </c>
      <c r="B36" s="248">
        <v>1862.152</v>
      </c>
      <c r="C36" s="246">
        <v>54.88</v>
      </c>
      <c r="D36" s="247">
        <v>0</v>
      </c>
      <c r="E36" s="246">
        <v>0</v>
      </c>
      <c r="F36" s="247">
        <f t="shared" si="0"/>
        <v>1917.0320000000002</v>
      </c>
      <c r="G36" s="249">
        <f t="shared" si="1"/>
        <v>0.04156884400145465</v>
      </c>
      <c r="H36" s="248">
        <v>529.067</v>
      </c>
      <c r="I36" s="295">
        <v>300.158</v>
      </c>
      <c r="J36" s="247"/>
      <c r="K36" s="246"/>
      <c r="L36" s="247">
        <f t="shared" si="2"/>
        <v>829.225</v>
      </c>
      <c r="M36" s="250">
        <f t="shared" si="6"/>
        <v>1.3118357502487266</v>
      </c>
      <c r="N36" s="248">
        <v>3158.138</v>
      </c>
      <c r="O36" s="246">
        <v>54.88</v>
      </c>
      <c r="P36" s="247"/>
      <c r="Q36" s="246"/>
      <c r="R36" s="247">
        <f t="shared" si="3"/>
        <v>3213.018</v>
      </c>
      <c r="S36" s="249">
        <f t="shared" si="4"/>
        <v>0.03630234046758644</v>
      </c>
      <c r="T36" s="248">
        <v>2117.7960000000003</v>
      </c>
      <c r="U36" s="246">
        <v>355.403</v>
      </c>
      <c r="V36" s="247"/>
      <c r="W36" s="246"/>
      <c r="X36" s="230">
        <f t="shared" si="5"/>
        <v>2473.1990000000005</v>
      </c>
      <c r="Y36" s="245">
        <f t="shared" si="7"/>
        <v>0.2991344408597931</v>
      </c>
    </row>
    <row r="37" spans="1:25" ht="18.75" customHeight="1">
      <c r="A37" s="251" t="s">
        <v>293</v>
      </c>
      <c r="B37" s="248">
        <v>289.22900000000004</v>
      </c>
      <c r="C37" s="246">
        <v>566.1999999999999</v>
      </c>
      <c r="D37" s="247">
        <v>0</v>
      </c>
      <c r="E37" s="246">
        <v>0</v>
      </c>
      <c r="F37" s="247">
        <f>SUM(B37:E37)</f>
        <v>855.429</v>
      </c>
      <c r="G37" s="249">
        <f>F37/$F$9</f>
        <v>0.01854908768101959</v>
      </c>
      <c r="H37" s="248">
        <v>440.61400000000003</v>
      </c>
      <c r="I37" s="295">
        <v>551.227</v>
      </c>
      <c r="J37" s="247"/>
      <c r="K37" s="246"/>
      <c r="L37" s="247">
        <f>SUM(H37:K37)</f>
        <v>991.841</v>
      </c>
      <c r="M37" s="250">
        <f>IF(ISERROR(F37/L37-1),"         /0",(F37/L37-1))</f>
        <v>-0.1375341410568831</v>
      </c>
      <c r="N37" s="248">
        <v>508.231</v>
      </c>
      <c r="O37" s="246">
        <v>1122.8829999999998</v>
      </c>
      <c r="P37" s="247"/>
      <c r="Q37" s="246"/>
      <c r="R37" s="247">
        <f>SUM(N37:Q37)</f>
        <v>1631.1139999999998</v>
      </c>
      <c r="S37" s="249">
        <f>R37/$R$9</f>
        <v>0.01842917025968942</v>
      </c>
      <c r="T37" s="248">
        <v>755.0020000000001</v>
      </c>
      <c r="U37" s="246">
        <v>1128.987</v>
      </c>
      <c r="V37" s="247"/>
      <c r="W37" s="246"/>
      <c r="X37" s="230">
        <f>SUM(T37:W37)</f>
        <v>1883.989</v>
      </c>
      <c r="Y37" s="245">
        <f>IF(ISERROR(R37/X37-1),"         /0",IF(R37/X37&gt;5,"  *  ",(R37/X37-1)))</f>
        <v>-0.13422318283174706</v>
      </c>
    </row>
    <row r="38" spans="1:25" ht="18.75" customHeight="1">
      <c r="A38" s="251" t="s">
        <v>343</v>
      </c>
      <c r="B38" s="248">
        <v>402.758</v>
      </c>
      <c r="C38" s="246">
        <v>110.786</v>
      </c>
      <c r="D38" s="247">
        <v>132.981</v>
      </c>
      <c r="E38" s="246">
        <v>9.545</v>
      </c>
      <c r="F38" s="247">
        <f>SUM(B38:E38)</f>
        <v>656.0699999999999</v>
      </c>
      <c r="G38" s="249">
        <f>F38/$F$9</f>
        <v>0.014226195224719436</v>
      </c>
      <c r="H38" s="248">
        <v>351.102</v>
      </c>
      <c r="I38" s="295">
        <v>36.013</v>
      </c>
      <c r="J38" s="247"/>
      <c r="K38" s="246"/>
      <c r="L38" s="247">
        <f>SUM(H38:K38)</f>
        <v>387.11499999999995</v>
      </c>
      <c r="M38" s="250">
        <f>IF(ISERROR(F38/L38-1),"         /0",(F38/L38-1))</f>
        <v>0.6947677046872376</v>
      </c>
      <c r="N38" s="248">
        <v>715.598</v>
      </c>
      <c r="O38" s="246">
        <v>255.78</v>
      </c>
      <c r="P38" s="247">
        <v>152.362</v>
      </c>
      <c r="Q38" s="246">
        <v>12.477</v>
      </c>
      <c r="R38" s="247">
        <f>SUM(N38:Q38)</f>
        <v>1136.217</v>
      </c>
      <c r="S38" s="249">
        <f>R38/$R$9</f>
        <v>0.012837567787998593</v>
      </c>
      <c r="T38" s="248">
        <v>566.756</v>
      </c>
      <c r="U38" s="246">
        <v>119.959</v>
      </c>
      <c r="V38" s="247"/>
      <c r="W38" s="246"/>
      <c r="X38" s="230">
        <f>SUM(T38:W38)</f>
        <v>686.7149999999999</v>
      </c>
      <c r="Y38" s="245">
        <f>IF(ISERROR(R38/X38-1),"         /0",IF(R38/X38&gt;5,"  *  ",(R38/X38-1)))</f>
        <v>0.6545684891112036</v>
      </c>
    </row>
    <row r="39" spans="1:25" ht="18.75" customHeight="1">
      <c r="A39" s="251" t="s">
        <v>295</v>
      </c>
      <c r="B39" s="248">
        <v>62.155</v>
      </c>
      <c r="C39" s="246">
        <v>128.821</v>
      </c>
      <c r="D39" s="247">
        <v>0</v>
      </c>
      <c r="E39" s="246">
        <v>60.723</v>
      </c>
      <c r="F39" s="247"/>
      <c r="G39" s="249"/>
      <c r="H39" s="248">
        <v>68.375</v>
      </c>
      <c r="I39" s="295">
        <v>120.927</v>
      </c>
      <c r="J39" s="247">
        <v>201.489</v>
      </c>
      <c r="K39" s="246">
        <v>14.186</v>
      </c>
      <c r="L39" s="247"/>
      <c r="M39" s="250"/>
      <c r="N39" s="248">
        <v>118.40100000000001</v>
      </c>
      <c r="O39" s="246">
        <v>266.705</v>
      </c>
      <c r="P39" s="247"/>
      <c r="Q39" s="246">
        <v>82.161</v>
      </c>
      <c r="R39" s="247"/>
      <c r="S39" s="249"/>
      <c r="T39" s="248">
        <v>149.10500000000002</v>
      </c>
      <c r="U39" s="246">
        <v>270.979</v>
      </c>
      <c r="V39" s="247">
        <v>402.978</v>
      </c>
      <c r="W39" s="246">
        <v>28.372</v>
      </c>
      <c r="X39" s="230"/>
      <c r="Y39" s="245"/>
    </row>
    <row r="40" spans="1:25" ht="18.75" customHeight="1">
      <c r="A40" s="251" t="s">
        <v>294</v>
      </c>
      <c r="B40" s="248">
        <v>32.644999999999996</v>
      </c>
      <c r="C40" s="246">
        <v>175.858</v>
      </c>
      <c r="D40" s="247">
        <v>0</v>
      </c>
      <c r="E40" s="246">
        <v>0</v>
      </c>
      <c r="F40" s="247">
        <f t="shared" si="0"/>
        <v>208.503</v>
      </c>
      <c r="G40" s="249">
        <f t="shared" si="1"/>
        <v>0.004521170580791191</v>
      </c>
      <c r="H40" s="248">
        <v>50.882</v>
      </c>
      <c r="I40" s="295">
        <v>225.075</v>
      </c>
      <c r="J40" s="247"/>
      <c r="K40" s="246"/>
      <c r="L40" s="247">
        <f t="shared" si="2"/>
        <v>275.957</v>
      </c>
      <c r="M40" s="250">
        <f t="shared" si="6"/>
        <v>-0.2444366332435851</v>
      </c>
      <c r="N40" s="248">
        <v>56.855</v>
      </c>
      <c r="O40" s="246">
        <v>370.55</v>
      </c>
      <c r="P40" s="247"/>
      <c r="Q40" s="246"/>
      <c r="R40" s="247">
        <f t="shared" si="3"/>
        <v>427.40500000000003</v>
      </c>
      <c r="S40" s="249">
        <f t="shared" si="4"/>
        <v>0.004829042920876504</v>
      </c>
      <c r="T40" s="248">
        <v>68.083</v>
      </c>
      <c r="U40" s="246">
        <v>491.913</v>
      </c>
      <c r="V40" s="247"/>
      <c r="W40" s="246"/>
      <c r="X40" s="230">
        <f t="shared" si="5"/>
        <v>559.996</v>
      </c>
      <c r="Y40" s="245">
        <f t="shared" si="7"/>
        <v>-0.23677133408095763</v>
      </c>
    </row>
    <row r="41" spans="1:25" ht="18.75" customHeight="1">
      <c r="A41" s="251" t="s">
        <v>296</v>
      </c>
      <c r="B41" s="248">
        <v>7.093</v>
      </c>
      <c r="C41" s="246">
        <v>96.738</v>
      </c>
      <c r="D41" s="247">
        <v>0</v>
      </c>
      <c r="E41" s="246">
        <v>0</v>
      </c>
      <c r="F41" s="247">
        <f t="shared" si="0"/>
        <v>103.831</v>
      </c>
      <c r="G41" s="249">
        <f t="shared" si="1"/>
        <v>0.00225146718547997</v>
      </c>
      <c r="H41" s="248">
        <v>105.58800000000001</v>
      </c>
      <c r="I41" s="295">
        <v>6.593</v>
      </c>
      <c r="J41" s="247"/>
      <c r="K41" s="246"/>
      <c r="L41" s="247">
        <f t="shared" si="2"/>
        <v>112.18100000000001</v>
      </c>
      <c r="M41" s="250" t="s">
        <v>50</v>
      </c>
      <c r="N41" s="248">
        <v>7.455</v>
      </c>
      <c r="O41" s="246">
        <v>182.036</v>
      </c>
      <c r="P41" s="247"/>
      <c r="Q41" s="246"/>
      <c r="R41" s="247">
        <f t="shared" si="3"/>
        <v>189.491</v>
      </c>
      <c r="S41" s="249">
        <f t="shared" si="4"/>
        <v>0.0021409674012232184</v>
      </c>
      <c r="T41" s="248">
        <v>243.497</v>
      </c>
      <c r="U41" s="246">
        <v>21.261</v>
      </c>
      <c r="V41" s="247"/>
      <c r="W41" s="246"/>
      <c r="X41" s="230">
        <f t="shared" si="5"/>
        <v>264.75800000000004</v>
      </c>
      <c r="Y41" s="245">
        <f t="shared" si="7"/>
        <v>-0.2842860272399701</v>
      </c>
    </row>
    <row r="42" spans="1:25" ht="18.75" customHeight="1">
      <c r="A42" s="251" t="s">
        <v>297</v>
      </c>
      <c r="B42" s="248">
        <v>9.006</v>
      </c>
      <c r="C42" s="246">
        <v>31.458</v>
      </c>
      <c r="D42" s="247">
        <v>0</v>
      </c>
      <c r="E42" s="246">
        <v>0</v>
      </c>
      <c r="F42" s="247">
        <f>SUM(B42:E42)</f>
        <v>40.464</v>
      </c>
      <c r="G42" s="249">
        <f>F42/$F$9</f>
        <v>0.0008774197319997062</v>
      </c>
      <c r="H42" s="248">
        <v>20.136</v>
      </c>
      <c r="I42" s="295">
        <v>4.699</v>
      </c>
      <c r="J42" s="247"/>
      <c r="K42" s="246"/>
      <c r="L42" s="247">
        <f>SUM(H42:K42)</f>
        <v>24.835</v>
      </c>
      <c r="M42" s="250" t="s">
        <v>50</v>
      </c>
      <c r="N42" s="248">
        <v>14.867</v>
      </c>
      <c r="O42" s="246">
        <v>72.257</v>
      </c>
      <c r="P42" s="247">
        <v>0</v>
      </c>
      <c r="Q42" s="246"/>
      <c r="R42" s="247">
        <f>SUM(N42:Q42)</f>
        <v>87.12400000000001</v>
      </c>
      <c r="S42" s="249">
        <f>R42/$R$9</f>
        <v>0.000984372048615352</v>
      </c>
      <c r="T42" s="248">
        <v>47.01</v>
      </c>
      <c r="U42" s="246">
        <v>5.502</v>
      </c>
      <c r="V42" s="247"/>
      <c r="W42" s="246"/>
      <c r="X42" s="230">
        <f>SUM(T42:W42)</f>
        <v>52.512</v>
      </c>
      <c r="Y42" s="245">
        <f>IF(ISERROR(R42/X42-1),"         /0",IF(R42/X42&gt;5,"  *  ",(R42/X42-1)))</f>
        <v>0.6591255332114565</v>
      </c>
    </row>
    <row r="43" spans="1:25" ht="18.75" customHeight="1" thickBot="1">
      <c r="A43" s="251" t="s">
        <v>258</v>
      </c>
      <c r="B43" s="248">
        <v>426.73499999999996</v>
      </c>
      <c r="C43" s="246">
        <v>0</v>
      </c>
      <c r="D43" s="247">
        <v>0.15</v>
      </c>
      <c r="E43" s="246">
        <v>0.035</v>
      </c>
      <c r="F43" s="247">
        <f t="shared" si="0"/>
        <v>426.91999999999996</v>
      </c>
      <c r="G43" s="249">
        <f t="shared" si="1"/>
        <v>0.009257315934789309</v>
      </c>
      <c r="H43" s="248">
        <v>291.101</v>
      </c>
      <c r="I43" s="295">
        <v>0</v>
      </c>
      <c r="J43" s="247">
        <v>0.03</v>
      </c>
      <c r="K43" s="246">
        <v>0.05</v>
      </c>
      <c r="L43" s="247">
        <f t="shared" si="2"/>
        <v>291.181</v>
      </c>
      <c r="M43" s="250">
        <f>IF(ISERROR(F43/L43-1),"         /0",(F43/L43-1))</f>
        <v>0.4661670919462464</v>
      </c>
      <c r="N43" s="248">
        <v>770.8689999999999</v>
      </c>
      <c r="O43" s="246">
        <v>0</v>
      </c>
      <c r="P43" s="247">
        <v>0.47</v>
      </c>
      <c r="Q43" s="246">
        <v>0.045000000000000005</v>
      </c>
      <c r="R43" s="247">
        <f t="shared" si="3"/>
        <v>771.3839999999999</v>
      </c>
      <c r="S43" s="249">
        <f t="shared" si="4"/>
        <v>0.008715495711274788</v>
      </c>
      <c r="T43" s="248">
        <v>493.7749999999999</v>
      </c>
      <c r="U43" s="246">
        <v>0</v>
      </c>
      <c r="V43" s="247">
        <v>0.09</v>
      </c>
      <c r="W43" s="246">
        <v>0.08</v>
      </c>
      <c r="X43" s="230">
        <f t="shared" si="5"/>
        <v>493.9449999999999</v>
      </c>
      <c r="Y43" s="245">
        <f t="shared" si="7"/>
        <v>0.5616799441233338</v>
      </c>
    </row>
    <row r="44" spans="1:25" s="237" customFormat="1" ht="18.75" customHeight="1">
      <c r="A44" s="244" t="s">
        <v>58</v>
      </c>
      <c r="B44" s="241">
        <f>SUM(B45:B50)</f>
        <v>2402.06</v>
      </c>
      <c r="C44" s="240">
        <f>SUM(C45:C50)</f>
        <v>1309.961</v>
      </c>
      <c r="D44" s="239">
        <f>SUM(D45:D50)</f>
        <v>0.32499999999999996</v>
      </c>
      <c r="E44" s="240">
        <f>SUM(E45:E50)</f>
        <v>177.315</v>
      </c>
      <c r="F44" s="239">
        <f t="shared" si="0"/>
        <v>3889.6609999999996</v>
      </c>
      <c r="G44" s="242">
        <f t="shared" si="1"/>
        <v>0.08434325109207466</v>
      </c>
      <c r="H44" s="241">
        <f>SUM(H45:H50)</f>
        <v>2940.601</v>
      </c>
      <c r="I44" s="240">
        <f>SUM(I45:I50)</f>
        <v>2057.935</v>
      </c>
      <c r="J44" s="239">
        <f>SUM(J45:J50)</f>
        <v>86.47</v>
      </c>
      <c r="K44" s="240">
        <f>SUM(K45:K50)</f>
        <v>2.533</v>
      </c>
      <c r="L44" s="239">
        <f t="shared" si="2"/>
        <v>5087.539000000001</v>
      </c>
      <c r="M44" s="243">
        <f aca="true" t="shared" si="8" ref="M44:M56">IF(ISERROR(F44/L44-1),"         /0",(F44/L44-1))</f>
        <v>-0.23545333018577375</v>
      </c>
      <c r="N44" s="241">
        <f>SUM(N45:N50)</f>
        <v>4817.66</v>
      </c>
      <c r="O44" s="240">
        <f>SUM(O45:O50)</f>
        <v>2853.02</v>
      </c>
      <c r="P44" s="239">
        <f>SUM(P45:P50)</f>
        <v>2.689</v>
      </c>
      <c r="Q44" s="240">
        <f>SUM(Q45:Q50)</f>
        <v>223.17000000000002</v>
      </c>
      <c r="R44" s="239">
        <f t="shared" si="3"/>
        <v>7896.539000000001</v>
      </c>
      <c r="S44" s="242">
        <f t="shared" si="4"/>
        <v>0.08921918498233579</v>
      </c>
      <c r="T44" s="241">
        <f>SUM(T45:T50)</f>
        <v>5245.553</v>
      </c>
      <c r="U44" s="240">
        <f>SUM(U45:U50)</f>
        <v>3786.295</v>
      </c>
      <c r="V44" s="239">
        <f>SUM(V45:V50)</f>
        <v>260.192</v>
      </c>
      <c r="W44" s="240">
        <f>SUM(W45:W50)</f>
        <v>5.098</v>
      </c>
      <c r="X44" s="239">
        <f t="shared" si="5"/>
        <v>9297.138</v>
      </c>
      <c r="Y44" s="238">
        <f t="shared" si="7"/>
        <v>-0.15064840384212863</v>
      </c>
    </row>
    <row r="45" spans="1:25" s="221" customFormat="1" ht="18.75" customHeight="1">
      <c r="A45" s="236" t="s">
        <v>303</v>
      </c>
      <c r="B45" s="234">
        <v>934.48</v>
      </c>
      <c r="C45" s="231">
        <v>633.012</v>
      </c>
      <c r="D45" s="230">
        <v>0</v>
      </c>
      <c r="E45" s="231">
        <v>74.258</v>
      </c>
      <c r="F45" s="230">
        <f t="shared" si="0"/>
        <v>1641.75</v>
      </c>
      <c r="G45" s="233">
        <f t="shared" si="1"/>
        <v>0.03559964029780837</v>
      </c>
      <c r="H45" s="234">
        <v>1463.5359999999998</v>
      </c>
      <c r="I45" s="231">
        <v>1037.84</v>
      </c>
      <c r="J45" s="230">
        <v>86.47</v>
      </c>
      <c r="K45" s="231"/>
      <c r="L45" s="230">
        <f t="shared" si="2"/>
        <v>2587.8459999999995</v>
      </c>
      <c r="M45" s="235">
        <f t="shared" si="8"/>
        <v>-0.36559207928137905</v>
      </c>
      <c r="N45" s="234">
        <v>2103.551</v>
      </c>
      <c r="O45" s="231">
        <v>1395.394</v>
      </c>
      <c r="P45" s="230">
        <v>0</v>
      </c>
      <c r="Q45" s="231">
        <v>116.173</v>
      </c>
      <c r="R45" s="230">
        <f t="shared" si="3"/>
        <v>3615.1179999999995</v>
      </c>
      <c r="S45" s="233">
        <f t="shared" si="4"/>
        <v>0.04084547440023683</v>
      </c>
      <c r="T45" s="232">
        <v>2605.081</v>
      </c>
      <c r="U45" s="231">
        <v>1878.493</v>
      </c>
      <c r="V45" s="230">
        <v>259.629</v>
      </c>
      <c r="W45" s="231"/>
      <c r="X45" s="230">
        <f t="shared" si="5"/>
        <v>4743.203</v>
      </c>
      <c r="Y45" s="229">
        <f t="shared" si="7"/>
        <v>-0.2378319038843585</v>
      </c>
    </row>
    <row r="46" spans="1:25" s="221" customFormat="1" ht="18.75" customHeight="1">
      <c r="A46" s="236" t="s">
        <v>304</v>
      </c>
      <c r="B46" s="234">
        <v>871.6959999999999</v>
      </c>
      <c r="C46" s="231">
        <v>409.993</v>
      </c>
      <c r="D46" s="230">
        <v>0</v>
      </c>
      <c r="E46" s="231">
        <v>0</v>
      </c>
      <c r="F46" s="230">
        <f>SUM(B46:E46)</f>
        <v>1281.6889999999999</v>
      </c>
      <c r="G46" s="233">
        <f>F46/$F$9</f>
        <v>0.02779209220262385</v>
      </c>
      <c r="H46" s="234">
        <v>875.49</v>
      </c>
      <c r="I46" s="231">
        <v>556.677</v>
      </c>
      <c r="J46" s="230"/>
      <c r="K46" s="231"/>
      <c r="L46" s="230">
        <f>SUM(H46:K46)</f>
        <v>1432.167</v>
      </c>
      <c r="M46" s="235">
        <f>IF(ISERROR(F46/L46-1),"         /0",(F46/L46-1))</f>
        <v>-0.10507014894212763</v>
      </c>
      <c r="N46" s="234">
        <v>1622.319</v>
      </c>
      <c r="O46" s="231">
        <v>888.1400000000001</v>
      </c>
      <c r="P46" s="230"/>
      <c r="Q46" s="231"/>
      <c r="R46" s="230">
        <f>SUM(N46:Q46)</f>
        <v>2510.459</v>
      </c>
      <c r="S46" s="233">
        <f>R46/$R$9</f>
        <v>0.02836446523110564</v>
      </c>
      <c r="T46" s="232">
        <v>1617.2330000000002</v>
      </c>
      <c r="U46" s="231">
        <v>1011.648</v>
      </c>
      <c r="V46" s="230"/>
      <c r="W46" s="231"/>
      <c r="X46" s="230">
        <f>SUM(T46:W46)</f>
        <v>2628.8810000000003</v>
      </c>
      <c r="Y46" s="229">
        <f>IF(ISERROR(R46/X46-1),"         /0",IF(R46/X46&gt;5,"  *  ",(R46/X46-1)))</f>
        <v>-0.04504654261642138</v>
      </c>
    </row>
    <row r="47" spans="1:25" s="221" customFormat="1" ht="18.75" customHeight="1">
      <c r="A47" s="236" t="s">
        <v>305</v>
      </c>
      <c r="B47" s="234">
        <v>51.711</v>
      </c>
      <c r="C47" s="231">
        <v>143.32600000000002</v>
      </c>
      <c r="D47" s="230">
        <v>0</v>
      </c>
      <c r="E47" s="231">
        <v>93.953</v>
      </c>
      <c r="F47" s="230">
        <f t="shared" si="0"/>
        <v>288.99</v>
      </c>
      <c r="G47" s="233">
        <f t="shared" si="1"/>
        <v>0.006266447418707867</v>
      </c>
      <c r="H47" s="234">
        <v>89.188</v>
      </c>
      <c r="I47" s="231">
        <v>45.885000000000005</v>
      </c>
      <c r="J47" s="230"/>
      <c r="K47" s="231"/>
      <c r="L47" s="230">
        <f t="shared" si="2"/>
        <v>135.073</v>
      </c>
      <c r="M47" s="235">
        <f t="shared" si="8"/>
        <v>1.1395097465814783</v>
      </c>
      <c r="N47" s="234">
        <v>97.25999999999999</v>
      </c>
      <c r="O47" s="231">
        <v>253.488</v>
      </c>
      <c r="P47" s="230"/>
      <c r="Q47" s="231">
        <v>93.953</v>
      </c>
      <c r="R47" s="230">
        <f t="shared" si="3"/>
        <v>444.701</v>
      </c>
      <c r="S47" s="233">
        <f t="shared" si="4"/>
        <v>0.005024462081530872</v>
      </c>
      <c r="T47" s="232">
        <v>184.18099999999998</v>
      </c>
      <c r="U47" s="231">
        <v>97.23899999999999</v>
      </c>
      <c r="V47" s="230">
        <v>0.073</v>
      </c>
      <c r="W47" s="231">
        <v>0</v>
      </c>
      <c r="X47" s="230">
        <f t="shared" si="5"/>
        <v>281.49299999999994</v>
      </c>
      <c r="Y47" s="229">
        <f t="shared" si="7"/>
        <v>0.5797941689491395</v>
      </c>
    </row>
    <row r="48" spans="1:25" s="221" customFormat="1" ht="18.75" customHeight="1">
      <c r="A48" s="236" t="s">
        <v>306</v>
      </c>
      <c r="B48" s="234">
        <v>66.51</v>
      </c>
      <c r="C48" s="231">
        <v>22.789</v>
      </c>
      <c r="D48" s="230">
        <v>0</v>
      </c>
      <c r="E48" s="231">
        <v>0</v>
      </c>
      <c r="F48" s="230">
        <f>SUM(B48:E48)</f>
        <v>89.299</v>
      </c>
      <c r="G48" s="233">
        <f>F48/$F$9</f>
        <v>0.0019363558878964457</v>
      </c>
      <c r="H48" s="234">
        <v>93.388</v>
      </c>
      <c r="I48" s="231">
        <v>40.42100000000001</v>
      </c>
      <c r="J48" s="230">
        <v>0</v>
      </c>
      <c r="K48" s="231"/>
      <c r="L48" s="230">
        <f>SUM(H48:K48)</f>
        <v>133.80900000000003</v>
      </c>
      <c r="M48" s="235">
        <f>IF(ISERROR(F48/L48-1),"         /0",(F48/L48-1))</f>
        <v>-0.33263831281901823</v>
      </c>
      <c r="N48" s="234">
        <v>156.888</v>
      </c>
      <c r="O48" s="231">
        <v>76.293</v>
      </c>
      <c r="P48" s="230">
        <v>0</v>
      </c>
      <c r="Q48" s="231">
        <v>0</v>
      </c>
      <c r="R48" s="230">
        <f>SUM(N48:Q48)</f>
        <v>233.181</v>
      </c>
      <c r="S48" s="233">
        <f>R48/$R$9</f>
        <v>0.002634599635785506</v>
      </c>
      <c r="T48" s="232">
        <v>154.28</v>
      </c>
      <c r="U48" s="231">
        <v>78.471</v>
      </c>
      <c r="V48" s="230">
        <v>0</v>
      </c>
      <c r="W48" s="231">
        <v>0</v>
      </c>
      <c r="X48" s="230">
        <f>SUM(T48:W48)</f>
        <v>232.751</v>
      </c>
      <c r="Y48" s="229">
        <f>IF(ISERROR(R48/X48-1),"         /0",IF(R48/X48&gt;5,"  *  ",(R48/X48-1)))</f>
        <v>0.001847467894874777</v>
      </c>
    </row>
    <row r="49" spans="1:25" s="221" customFormat="1" ht="18.75" customHeight="1">
      <c r="A49" s="236" t="s">
        <v>309</v>
      </c>
      <c r="B49" s="234">
        <v>52.745999999999995</v>
      </c>
      <c r="C49" s="231">
        <v>28.21</v>
      </c>
      <c r="D49" s="230">
        <v>0</v>
      </c>
      <c r="E49" s="231">
        <v>0</v>
      </c>
      <c r="F49" s="230">
        <f>SUM(B49:E49)</f>
        <v>80.95599999999999</v>
      </c>
      <c r="G49" s="233">
        <f>F49/$F$9</f>
        <v>0.0017554466148618083</v>
      </c>
      <c r="H49" s="234">
        <v>185.512</v>
      </c>
      <c r="I49" s="231">
        <v>194.83800000000002</v>
      </c>
      <c r="J49" s="230"/>
      <c r="K49" s="231"/>
      <c r="L49" s="230">
        <f>SUM(H49:K49)</f>
        <v>380.35</v>
      </c>
      <c r="M49" s="235">
        <f>IF(ISERROR(F49/L49-1),"         /0",(F49/L49-1))</f>
        <v>-0.7871539371631393</v>
      </c>
      <c r="N49" s="234">
        <v>90.13</v>
      </c>
      <c r="O49" s="231">
        <v>48.313</v>
      </c>
      <c r="P49" s="230"/>
      <c r="Q49" s="231"/>
      <c r="R49" s="230">
        <f>SUM(N49:Q49)</f>
        <v>138.44299999999998</v>
      </c>
      <c r="S49" s="233">
        <f>R49/$R$9</f>
        <v>0.0015642006740560024</v>
      </c>
      <c r="T49" s="232">
        <v>279.17</v>
      </c>
      <c r="U49" s="231">
        <v>380.51099999999997</v>
      </c>
      <c r="V49" s="230"/>
      <c r="W49" s="231"/>
      <c r="X49" s="230">
        <f>SUM(T49:W49)</f>
        <v>659.681</v>
      </c>
      <c r="Y49" s="229">
        <f>IF(ISERROR(R49/X49-1),"         /0",IF(R49/X49&gt;5,"  *  ",(R49/X49-1)))</f>
        <v>-0.790136444736168</v>
      </c>
    </row>
    <row r="50" spans="1:25" s="221" customFormat="1" ht="18.75" customHeight="1" thickBot="1">
      <c r="A50" s="236" t="s">
        <v>258</v>
      </c>
      <c r="B50" s="234">
        <v>424.91700000000003</v>
      </c>
      <c r="C50" s="231">
        <v>72.631</v>
      </c>
      <c r="D50" s="230">
        <v>0.32499999999999996</v>
      </c>
      <c r="E50" s="231">
        <v>9.104</v>
      </c>
      <c r="F50" s="230">
        <f>SUM(B50:E50)</f>
        <v>506.977</v>
      </c>
      <c r="G50" s="233">
        <f>F50/$F$9</f>
        <v>0.010993268670176332</v>
      </c>
      <c r="H50" s="234">
        <v>233.487</v>
      </c>
      <c r="I50" s="231">
        <v>182.274</v>
      </c>
      <c r="J50" s="230">
        <v>0</v>
      </c>
      <c r="K50" s="231">
        <v>2.533</v>
      </c>
      <c r="L50" s="230">
        <f>SUM(H50:K50)</f>
        <v>418.294</v>
      </c>
      <c r="M50" s="235">
        <f>IF(ISERROR(F50/L50-1),"         /0",(F50/L50-1))</f>
        <v>0.21201116917765983</v>
      </c>
      <c r="N50" s="234">
        <v>747.5120000000001</v>
      </c>
      <c r="O50" s="231">
        <v>191.392</v>
      </c>
      <c r="P50" s="230">
        <v>2.689</v>
      </c>
      <c r="Q50" s="231">
        <v>13.044</v>
      </c>
      <c r="R50" s="230">
        <f>SUM(N50:Q50)</f>
        <v>954.637</v>
      </c>
      <c r="S50" s="233">
        <f>R50/$R$9</f>
        <v>0.010785982959620927</v>
      </c>
      <c r="T50" s="232">
        <v>405.60799999999995</v>
      </c>
      <c r="U50" s="231">
        <v>339.933</v>
      </c>
      <c r="V50" s="230">
        <v>0.49</v>
      </c>
      <c r="W50" s="231">
        <v>5.098</v>
      </c>
      <c r="X50" s="230">
        <f>SUM(T50:W50)</f>
        <v>751.1289999999999</v>
      </c>
      <c r="Y50" s="229">
        <f>IF(ISERROR(R50/X50-1),"         /0",IF(R50/X50&gt;5,"  *  ",(R50/X50-1)))</f>
        <v>0.2709361507810244</v>
      </c>
    </row>
    <row r="51" spans="1:25" s="237" customFormat="1" ht="18.75" customHeight="1">
      <c r="A51" s="244" t="s">
        <v>57</v>
      </c>
      <c r="B51" s="241">
        <f>SUM(B52:B55)</f>
        <v>816.77</v>
      </c>
      <c r="C51" s="240">
        <f>SUM(C52:C55)</f>
        <v>281.323</v>
      </c>
      <c r="D51" s="239">
        <f>SUM(D52:D55)</f>
        <v>0.06</v>
      </c>
      <c r="E51" s="240">
        <f>SUM(E52:E55)</f>
        <v>0.06</v>
      </c>
      <c r="F51" s="239">
        <f t="shared" si="0"/>
        <v>1098.2129999999997</v>
      </c>
      <c r="G51" s="242">
        <f t="shared" si="1"/>
        <v>0.023813606073017822</v>
      </c>
      <c r="H51" s="241">
        <f>SUM(H52:H55)</f>
        <v>765.962</v>
      </c>
      <c r="I51" s="240">
        <f>SUM(I52:I55)</f>
        <v>154.56</v>
      </c>
      <c r="J51" s="239">
        <f>SUM(J52:J55)</f>
        <v>51.698</v>
      </c>
      <c r="K51" s="240">
        <f>SUM(K52:K55)</f>
        <v>2.603</v>
      </c>
      <c r="L51" s="239">
        <f t="shared" si="2"/>
        <v>974.8229999999999</v>
      </c>
      <c r="M51" s="243">
        <f t="shared" si="8"/>
        <v>0.1265768247158714</v>
      </c>
      <c r="N51" s="241">
        <f>SUM(N52:N55)</f>
        <v>1296.6380000000001</v>
      </c>
      <c r="O51" s="240">
        <f>SUM(O52:O55)</f>
        <v>473.42900000000003</v>
      </c>
      <c r="P51" s="239">
        <f>SUM(P52:P55)</f>
        <v>0.19</v>
      </c>
      <c r="Q51" s="240">
        <f>SUM(Q52:Q55)</f>
        <v>0.06</v>
      </c>
      <c r="R51" s="239">
        <f t="shared" si="3"/>
        <v>1770.3170000000002</v>
      </c>
      <c r="S51" s="242">
        <f t="shared" si="4"/>
        <v>0.02000195780713218</v>
      </c>
      <c r="T51" s="241">
        <f>SUM(T52:T55)</f>
        <v>1411.226</v>
      </c>
      <c r="U51" s="240">
        <f>SUM(U52:U55)</f>
        <v>289.488</v>
      </c>
      <c r="V51" s="239">
        <f>SUM(V52:V55)</f>
        <v>83.86200000000001</v>
      </c>
      <c r="W51" s="240">
        <f>SUM(W52:W55)</f>
        <v>5.713</v>
      </c>
      <c r="X51" s="239">
        <f t="shared" si="5"/>
        <v>1790.2890000000002</v>
      </c>
      <c r="Y51" s="238">
        <f t="shared" si="7"/>
        <v>-0.011155740777047729</v>
      </c>
    </row>
    <row r="52" spans="1:25" ht="18.75" customHeight="1">
      <c r="A52" s="236" t="s">
        <v>313</v>
      </c>
      <c r="B52" s="234">
        <v>470.154</v>
      </c>
      <c r="C52" s="231">
        <v>131</v>
      </c>
      <c r="D52" s="230">
        <v>0</v>
      </c>
      <c r="E52" s="231">
        <v>0</v>
      </c>
      <c r="F52" s="230">
        <f t="shared" si="0"/>
        <v>601.154</v>
      </c>
      <c r="G52" s="233">
        <f t="shared" si="1"/>
        <v>0.013035398911885909</v>
      </c>
      <c r="H52" s="234">
        <v>506.98199999999997</v>
      </c>
      <c r="I52" s="231">
        <v>68.75</v>
      </c>
      <c r="J52" s="230">
        <v>0</v>
      </c>
      <c r="K52" s="231">
        <v>0</v>
      </c>
      <c r="L52" s="230">
        <f t="shared" si="2"/>
        <v>575.732</v>
      </c>
      <c r="M52" s="235">
        <f t="shared" si="8"/>
        <v>0.044155961454287906</v>
      </c>
      <c r="N52" s="234">
        <v>769.341</v>
      </c>
      <c r="O52" s="231">
        <v>246.865</v>
      </c>
      <c r="P52" s="230">
        <v>0.13</v>
      </c>
      <c r="Q52" s="231"/>
      <c r="R52" s="230">
        <f t="shared" si="3"/>
        <v>1016.336</v>
      </c>
      <c r="S52" s="233">
        <f t="shared" si="4"/>
        <v>0.011483090197896473</v>
      </c>
      <c r="T52" s="232">
        <v>1009.664</v>
      </c>
      <c r="U52" s="231">
        <v>150.111</v>
      </c>
      <c r="V52" s="230">
        <v>0</v>
      </c>
      <c r="W52" s="231">
        <v>0</v>
      </c>
      <c r="X52" s="230">
        <f t="shared" si="5"/>
        <v>1159.775</v>
      </c>
      <c r="Y52" s="229">
        <f t="shared" si="7"/>
        <v>-0.12367829967019472</v>
      </c>
    </row>
    <row r="53" spans="1:25" ht="18.75" customHeight="1">
      <c r="A53" s="236" t="s">
        <v>314</v>
      </c>
      <c r="B53" s="234">
        <v>226.276</v>
      </c>
      <c r="C53" s="231">
        <v>22.939</v>
      </c>
      <c r="D53" s="230">
        <v>0</v>
      </c>
      <c r="E53" s="231">
        <v>0</v>
      </c>
      <c r="F53" s="230">
        <f>SUM(B53:E53)</f>
        <v>249.215</v>
      </c>
      <c r="G53" s="233">
        <f>F53/$F$9</f>
        <v>0.005403967934714976</v>
      </c>
      <c r="H53" s="234">
        <v>82.774</v>
      </c>
      <c r="I53" s="231">
        <v>23.03</v>
      </c>
      <c r="J53" s="230">
        <v>0</v>
      </c>
      <c r="K53" s="231">
        <v>0</v>
      </c>
      <c r="L53" s="230">
        <f>SUM(H53:K53)</f>
        <v>105.804</v>
      </c>
      <c r="M53" s="235">
        <f>IF(ISERROR(F53/L53-1),"         /0",(F53/L53-1))</f>
        <v>1.3554402480057464</v>
      </c>
      <c r="N53" s="234">
        <v>343.96799999999996</v>
      </c>
      <c r="O53" s="231">
        <v>27.645</v>
      </c>
      <c r="P53" s="230"/>
      <c r="Q53" s="231"/>
      <c r="R53" s="230">
        <f>SUM(N53:Q53)</f>
        <v>371.61299999999994</v>
      </c>
      <c r="S53" s="233">
        <f>R53/$R$9</f>
        <v>0.004198676026147752</v>
      </c>
      <c r="T53" s="232">
        <v>98.564</v>
      </c>
      <c r="U53" s="231">
        <v>42.166000000000004</v>
      </c>
      <c r="V53" s="230">
        <v>0.159</v>
      </c>
      <c r="W53" s="231">
        <v>0</v>
      </c>
      <c r="X53" s="230">
        <f>SUM(T53:W53)</f>
        <v>140.88899999999998</v>
      </c>
      <c r="Y53" s="229">
        <f>IF(ISERROR(R53/X53-1),"         /0",IF(R53/X53&gt;5,"  *  ",(R53/X53-1)))</f>
        <v>1.6376296233204863</v>
      </c>
    </row>
    <row r="54" spans="1:25" ht="18.75" customHeight="1">
      <c r="A54" s="236" t="s">
        <v>315</v>
      </c>
      <c r="B54" s="234">
        <v>8.233</v>
      </c>
      <c r="C54" s="231">
        <v>60.482</v>
      </c>
      <c r="D54" s="230">
        <v>0</v>
      </c>
      <c r="E54" s="231">
        <v>0</v>
      </c>
      <c r="F54" s="230">
        <f>SUM(B54:E54)</f>
        <v>68.715</v>
      </c>
      <c r="G54" s="233">
        <f>F54/$F$9</f>
        <v>0.0014900132681979</v>
      </c>
      <c r="H54" s="234">
        <v>17.650000000000002</v>
      </c>
      <c r="I54" s="231">
        <v>2.645</v>
      </c>
      <c r="J54" s="230">
        <v>51.698</v>
      </c>
      <c r="K54" s="231">
        <v>2.603</v>
      </c>
      <c r="L54" s="230">
        <f>SUM(H54:K54)</f>
        <v>74.59599999999999</v>
      </c>
      <c r="M54" s="235">
        <f>IF(ISERROR(F54/L54-1),"         /0",(F54/L54-1))</f>
        <v>-0.07883800739986035</v>
      </c>
      <c r="N54" s="234">
        <v>19.794</v>
      </c>
      <c r="O54" s="231">
        <v>78.045</v>
      </c>
      <c r="P54" s="230"/>
      <c r="Q54" s="231"/>
      <c r="R54" s="230">
        <f>SUM(N54:Q54)</f>
        <v>97.839</v>
      </c>
      <c r="S54" s="233">
        <f>R54/$R$9</f>
        <v>0.0011054356648509873</v>
      </c>
      <c r="T54" s="232">
        <v>41.393</v>
      </c>
      <c r="U54" s="231">
        <v>12.238</v>
      </c>
      <c r="V54" s="230">
        <v>83.703</v>
      </c>
      <c r="W54" s="231">
        <v>5.713</v>
      </c>
      <c r="X54" s="230">
        <f>SUM(T54:W54)</f>
        <v>143.047</v>
      </c>
      <c r="Y54" s="229">
        <f>IF(ISERROR(R54/X54-1),"         /0",IF(R54/X54&gt;5,"  *  ",(R54/X54-1)))</f>
        <v>-0.31603598817171974</v>
      </c>
    </row>
    <row r="55" spans="1:25" ht="18.75" customHeight="1" thickBot="1">
      <c r="A55" s="236" t="s">
        <v>258</v>
      </c>
      <c r="B55" s="234">
        <v>112.107</v>
      </c>
      <c r="C55" s="231">
        <v>66.902</v>
      </c>
      <c r="D55" s="230">
        <v>0.06</v>
      </c>
      <c r="E55" s="231">
        <v>0.06</v>
      </c>
      <c r="F55" s="230">
        <f>SUM(B55:E55)</f>
        <v>179.12900000000002</v>
      </c>
      <c r="G55" s="233">
        <f>F55/$F$9</f>
        <v>0.0038842259582190443</v>
      </c>
      <c r="H55" s="234">
        <v>158.55599999999998</v>
      </c>
      <c r="I55" s="231">
        <v>60.135</v>
      </c>
      <c r="J55" s="230">
        <v>0</v>
      </c>
      <c r="K55" s="231">
        <v>0</v>
      </c>
      <c r="L55" s="230">
        <f>SUM(H55:K55)</f>
        <v>218.69099999999997</v>
      </c>
      <c r="M55" s="235">
        <f>IF(ISERROR(F55/L55-1),"         /0",(F55/L55-1))</f>
        <v>-0.1809036494414492</v>
      </c>
      <c r="N55" s="234">
        <v>163.535</v>
      </c>
      <c r="O55" s="231">
        <v>120.87400000000001</v>
      </c>
      <c r="P55" s="230">
        <v>0.06</v>
      </c>
      <c r="Q55" s="231">
        <v>0.06</v>
      </c>
      <c r="R55" s="230">
        <f>SUM(N55:Q55)</f>
        <v>284.529</v>
      </c>
      <c r="S55" s="233">
        <f>R55/$R$9</f>
        <v>0.0032147559182369666</v>
      </c>
      <c r="T55" s="232">
        <v>261.605</v>
      </c>
      <c r="U55" s="231">
        <v>84.973</v>
      </c>
      <c r="V55" s="230">
        <v>0</v>
      </c>
      <c r="W55" s="231">
        <v>0</v>
      </c>
      <c r="X55" s="230">
        <f>SUM(T55:W55)</f>
        <v>346.57800000000003</v>
      </c>
      <c r="Y55" s="229">
        <f>IF(ISERROR(R55/X55-1),"         /0",IF(R55/X55&gt;5,"  *  ",(R55/X55-1)))</f>
        <v>-0.17903329120717426</v>
      </c>
    </row>
    <row r="56" spans="1:25" s="221" customFormat="1" ht="18.75" customHeight="1" thickBot="1">
      <c r="A56" s="228" t="s">
        <v>56</v>
      </c>
      <c r="B56" s="225">
        <v>66.29899999999999</v>
      </c>
      <c r="C56" s="224">
        <v>0</v>
      </c>
      <c r="D56" s="223">
        <v>0</v>
      </c>
      <c r="E56" s="224">
        <v>2.582</v>
      </c>
      <c r="F56" s="223">
        <f t="shared" si="0"/>
        <v>68.88099999999999</v>
      </c>
      <c r="G56" s="226">
        <f t="shared" si="1"/>
        <v>0.001493612805453533</v>
      </c>
      <c r="H56" s="225">
        <v>58.129000000000005</v>
      </c>
      <c r="I56" s="224">
        <v>0</v>
      </c>
      <c r="J56" s="223">
        <v>0</v>
      </c>
      <c r="K56" s="224">
        <v>0</v>
      </c>
      <c r="L56" s="223">
        <f t="shared" si="2"/>
        <v>58.129000000000005</v>
      </c>
      <c r="M56" s="227">
        <f t="shared" si="8"/>
        <v>0.18496791618641262</v>
      </c>
      <c r="N56" s="225">
        <v>123.58800000000001</v>
      </c>
      <c r="O56" s="224">
        <v>0</v>
      </c>
      <c r="P56" s="223">
        <v>0</v>
      </c>
      <c r="Q56" s="224">
        <v>2.582</v>
      </c>
      <c r="R56" s="223">
        <f t="shared" si="3"/>
        <v>126.17</v>
      </c>
      <c r="S56" s="226">
        <f t="shared" si="4"/>
        <v>0.001425533967377519</v>
      </c>
      <c r="T56" s="225">
        <v>88.40200000000002</v>
      </c>
      <c r="U56" s="224">
        <v>0</v>
      </c>
      <c r="V56" s="223">
        <v>0</v>
      </c>
      <c r="W56" s="224">
        <v>0</v>
      </c>
      <c r="X56" s="223">
        <f t="shared" si="5"/>
        <v>88.40200000000002</v>
      </c>
      <c r="Y56" s="222">
        <f t="shared" si="7"/>
        <v>0.4272301531639553</v>
      </c>
    </row>
    <row r="57" ht="15" thickTop="1">
      <c r="A57" s="122" t="s">
        <v>43</v>
      </c>
    </row>
    <row r="58" ht="14.25">
      <c r="A58" s="122" t="s">
        <v>55</v>
      </c>
    </row>
    <row r="59" ht="14.25">
      <c r="A59" s="129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57:Y65536 M57:M65536 Y3 M3 M5:M8 Y5:Y8">
    <cfRule type="cellIs" priority="3" dxfId="90" operator="lessThan" stopIfTrue="1">
      <formula>0</formula>
    </cfRule>
  </conditionalFormatting>
  <conditionalFormatting sqref="Y9:Y49 M9:M49 M51:M56 Y51:Y56">
    <cfRule type="cellIs" priority="4" dxfId="90" operator="lessThan" stopIfTrue="1">
      <formula>0</formula>
    </cfRule>
    <cfRule type="cellIs" priority="5" dxfId="92" operator="greaterThanOrEqual" stopIfTrue="1">
      <formula>0</formula>
    </cfRule>
  </conditionalFormatting>
  <conditionalFormatting sqref="Y49:Y50 M49:M50">
    <cfRule type="cellIs" priority="1" dxfId="90" operator="lessThan" stopIfTrue="1">
      <formula>0</formula>
    </cfRule>
    <cfRule type="cellIs" priority="2" dxfId="92" operator="greaterThanOrEqual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46"/>
  <sheetViews>
    <sheetView showGridLines="0" zoomScale="80" zoomScaleNormal="80" zoomScalePageLayoutView="0" workbookViewId="0" topLeftCell="A1">
      <selection activeCell="L9" sqref="L9"/>
    </sheetView>
  </sheetViews>
  <sheetFormatPr defaultColWidth="8.00390625" defaultRowHeight="15"/>
  <cols>
    <col min="1" max="1" width="20.28125" style="129" customWidth="1"/>
    <col min="2" max="2" width="8.57421875" style="129" customWidth="1"/>
    <col min="3" max="3" width="9.7109375" style="129" bestFit="1" customWidth="1"/>
    <col min="4" max="4" width="8.00390625" style="129" bestFit="1" customWidth="1"/>
    <col min="5" max="5" width="9.7109375" style="129" bestFit="1" customWidth="1"/>
    <col min="6" max="6" width="9.421875" style="129" bestFit="1" customWidth="1"/>
    <col min="7" max="7" width="11.28125" style="129" customWidth="1"/>
    <col min="8" max="8" width="9.28125" style="129" bestFit="1" customWidth="1"/>
    <col min="9" max="9" width="9.7109375" style="129" bestFit="1" customWidth="1"/>
    <col min="10" max="10" width="8.57421875" style="129" customWidth="1"/>
    <col min="11" max="11" width="9.7109375" style="129" bestFit="1" customWidth="1"/>
    <col min="12" max="12" width="9.28125" style="129" bestFit="1" customWidth="1"/>
    <col min="13" max="13" width="9.421875" style="129" customWidth="1"/>
    <col min="14" max="14" width="9.7109375" style="129" customWidth="1"/>
    <col min="15" max="15" width="10.8515625" style="129" customWidth="1"/>
    <col min="16" max="16" width="9.57421875" style="129" customWidth="1"/>
    <col min="17" max="17" width="10.140625" style="129" customWidth="1"/>
    <col min="18" max="18" width="10.57421875" style="129" customWidth="1"/>
    <col min="19" max="19" width="11.00390625" style="129" customWidth="1"/>
    <col min="20" max="20" width="10.421875" style="129" customWidth="1"/>
    <col min="21" max="23" width="10.28125" style="129" customWidth="1"/>
    <col min="24" max="24" width="10.421875" style="129" customWidth="1"/>
    <col min="25" max="25" width="8.7109375" style="129" bestFit="1" customWidth="1"/>
    <col min="26" max="16384" width="8.00390625" style="129" customWidth="1"/>
  </cols>
  <sheetData>
    <row r="1" spans="24:25" ht="18.75" thickBot="1">
      <c r="X1" s="550" t="s">
        <v>28</v>
      </c>
      <c r="Y1" s="551"/>
    </row>
    <row r="2" ht="5.25" customHeight="1" thickBot="1"/>
    <row r="3" spans="1:25" ht="24.75" customHeight="1" thickTop="1">
      <c r="A3" s="606" t="s">
        <v>72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7"/>
      <c r="T3" s="607"/>
      <c r="U3" s="607"/>
      <c r="V3" s="607"/>
      <c r="W3" s="607"/>
      <c r="X3" s="607"/>
      <c r="Y3" s="608"/>
    </row>
    <row r="4" spans="1:25" ht="21" customHeight="1" thickBot="1">
      <c r="A4" s="617" t="s">
        <v>45</v>
      </c>
      <c r="B4" s="618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18"/>
      <c r="U4" s="618"/>
      <c r="V4" s="618"/>
      <c r="W4" s="618"/>
      <c r="X4" s="618"/>
      <c r="Y4" s="619"/>
    </row>
    <row r="5" spans="1:25" s="272" customFormat="1" ht="18" customHeight="1" thickBot="1" thickTop="1">
      <c r="A5" s="555" t="s">
        <v>71</v>
      </c>
      <c r="B5" s="623" t="s">
        <v>36</v>
      </c>
      <c r="C5" s="624"/>
      <c r="D5" s="624"/>
      <c r="E5" s="624"/>
      <c r="F5" s="624"/>
      <c r="G5" s="624"/>
      <c r="H5" s="624"/>
      <c r="I5" s="624"/>
      <c r="J5" s="625"/>
      <c r="K5" s="625"/>
      <c r="L5" s="625"/>
      <c r="M5" s="626"/>
      <c r="N5" s="623" t="s">
        <v>35</v>
      </c>
      <c r="O5" s="624"/>
      <c r="P5" s="624"/>
      <c r="Q5" s="624"/>
      <c r="R5" s="624"/>
      <c r="S5" s="624"/>
      <c r="T5" s="624"/>
      <c r="U5" s="624"/>
      <c r="V5" s="624"/>
      <c r="W5" s="624"/>
      <c r="X5" s="624"/>
      <c r="Y5" s="627"/>
    </row>
    <row r="6" spans="1:25" s="169" customFormat="1" ht="26.25" customHeight="1" thickBot="1">
      <c r="A6" s="556"/>
      <c r="B6" s="632" t="s">
        <v>154</v>
      </c>
      <c r="C6" s="633"/>
      <c r="D6" s="633"/>
      <c r="E6" s="633"/>
      <c r="F6" s="633"/>
      <c r="G6" s="609" t="s">
        <v>34</v>
      </c>
      <c r="H6" s="632" t="s">
        <v>155</v>
      </c>
      <c r="I6" s="633"/>
      <c r="J6" s="633"/>
      <c r="K6" s="633"/>
      <c r="L6" s="633"/>
      <c r="M6" s="620" t="s">
        <v>33</v>
      </c>
      <c r="N6" s="632" t="s">
        <v>156</v>
      </c>
      <c r="O6" s="633"/>
      <c r="P6" s="633"/>
      <c r="Q6" s="633"/>
      <c r="R6" s="633"/>
      <c r="S6" s="609" t="s">
        <v>34</v>
      </c>
      <c r="T6" s="632" t="s">
        <v>157</v>
      </c>
      <c r="U6" s="633"/>
      <c r="V6" s="633"/>
      <c r="W6" s="633"/>
      <c r="X6" s="633"/>
      <c r="Y6" s="614" t="s">
        <v>33</v>
      </c>
    </row>
    <row r="7" spans="1:25" s="169" customFormat="1" ht="26.25" customHeight="1">
      <c r="A7" s="557"/>
      <c r="B7" s="549" t="s">
        <v>22</v>
      </c>
      <c r="C7" s="545"/>
      <c r="D7" s="544" t="s">
        <v>21</v>
      </c>
      <c r="E7" s="545"/>
      <c r="F7" s="634" t="s">
        <v>17</v>
      </c>
      <c r="G7" s="610"/>
      <c r="H7" s="549" t="s">
        <v>22</v>
      </c>
      <c r="I7" s="545"/>
      <c r="J7" s="544" t="s">
        <v>21</v>
      </c>
      <c r="K7" s="545"/>
      <c r="L7" s="634" t="s">
        <v>17</v>
      </c>
      <c r="M7" s="621"/>
      <c r="N7" s="549" t="s">
        <v>22</v>
      </c>
      <c r="O7" s="545"/>
      <c r="P7" s="544" t="s">
        <v>21</v>
      </c>
      <c r="Q7" s="545"/>
      <c r="R7" s="634" t="s">
        <v>17</v>
      </c>
      <c r="S7" s="610"/>
      <c r="T7" s="549" t="s">
        <v>22</v>
      </c>
      <c r="U7" s="545"/>
      <c r="V7" s="544" t="s">
        <v>21</v>
      </c>
      <c r="W7" s="545"/>
      <c r="X7" s="634" t="s">
        <v>17</v>
      </c>
      <c r="Y7" s="615"/>
    </row>
    <row r="8" spans="1:25" s="268" customFormat="1" ht="15" customHeight="1" thickBot="1">
      <c r="A8" s="558"/>
      <c r="B8" s="271" t="s">
        <v>31</v>
      </c>
      <c r="C8" s="269" t="s">
        <v>30</v>
      </c>
      <c r="D8" s="270" t="s">
        <v>31</v>
      </c>
      <c r="E8" s="269" t="s">
        <v>30</v>
      </c>
      <c r="F8" s="605"/>
      <c r="G8" s="611"/>
      <c r="H8" s="271" t="s">
        <v>31</v>
      </c>
      <c r="I8" s="269" t="s">
        <v>30</v>
      </c>
      <c r="J8" s="270" t="s">
        <v>31</v>
      </c>
      <c r="K8" s="269" t="s">
        <v>30</v>
      </c>
      <c r="L8" s="605"/>
      <c r="M8" s="622"/>
      <c r="N8" s="271" t="s">
        <v>31</v>
      </c>
      <c r="O8" s="269" t="s">
        <v>30</v>
      </c>
      <c r="P8" s="270" t="s">
        <v>31</v>
      </c>
      <c r="Q8" s="269" t="s">
        <v>30</v>
      </c>
      <c r="R8" s="605"/>
      <c r="S8" s="611"/>
      <c r="T8" s="271" t="s">
        <v>31</v>
      </c>
      <c r="U8" s="269" t="s">
        <v>30</v>
      </c>
      <c r="V8" s="270" t="s">
        <v>31</v>
      </c>
      <c r="W8" s="269" t="s">
        <v>30</v>
      </c>
      <c r="X8" s="605"/>
      <c r="Y8" s="616"/>
    </row>
    <row r="9" spans="1:25" s="158" customFormat="1" ht="18" customHeight="1" thickBot="1" thickTop="1">
      <c r="A9" s="331" t="s">
        <v>24</v>
      </c>
      <c r="B9" s="323">
        <f>B10+B14+B24+B32+B38+B43</f>
        <v>26289.170000000006</v>
      </c>
      <c r="C9" s="322">
        <f>C10+C14+C24+C32+C38+C43</f>
        <v>15899.264</v>
      </c>
      <c r="D9" s="321">
        <f>D10+D14+D24+D32+D38+D43</f>
        <v>2191.6979999999994</v>
      </c>
      <c r="E9" s="322">
        <f>E10+E14+E24+E32+E38+E43</f>
        <v>1736.907</v>
      </c>
      <c r="F9" s="321">
        <f>SUM(B9:E9)</f>
        <v>46117.039000000004</v>
      </c>
      <c r="G9" s="324">
        <f>F9/$F$9</f>
        <v>1</v>
      </c>
      <c r="H9" s="323">
        <f>H10+H14+H24+H32+H38+H43</f>
        <v>24136.258</v>
      </c>
      <c r="I9" s="322">
        <f>I10+I14+I24+I32+I38+I43</f>
        <v>14693.407</v>
      </c>
      <c r="J9" s="321">
        <f>J10+J14+J24+J32+J38+J43</f>
        <v>4203.979</v>
      </c>
      <c r="K9" s="322">
        <f>K10+K14+K24+K32+K38+K43</f>
        <v>2060.785</v>
      </c>
      <c r="L9" s="321">
        <f>SUM(H9:K9)</f>
        <v>45094.429000000004</v>
      </c>
      <c r="M9" s="455">
        <f>IF(ISERROR(F9/L9-1),"         /0",(F9/L9-1))</f>
        <v>0.02267708057684903</v>
      </c>
      <c r="N9" s="323">
        <f>N10+N14+N24+N32+N38+N43</f>
        <v>51685.389000000025</v>
      </c>
      <c r="O9" s="322">
        <f>O10+O14+O24+O32+O38+O43</f>
        <v>30088.896</v>
      </c>
      <c r="P9" s="321">
        <f>P10+P14+P24+P32+P38+P43</f>
        <v>4450.656000000001</v>
      </c>
      <c r="Q9" s="322">
        <f>Q10+Q14+Q24+Q32+Q38+Q43</f>
        <v>2282.245</v>
      </c>
      <c r="R9" s="321">
        <f>SUM(N9:Q9)</f>
        <v>88507.18600000003</v>
      </c>
      <c r="S9" s="324">
        <f>R9/$R$9</f>
        <v>1</v>
      </c>
      <c r="T9" s="323">
        <f>T10+T14+T24+T32+T38+T43</f>
        <v>47058.466</v>
      </c>
      <c r="U9" s="322">
        <f>U10+U14+U24+U32+U38+U43</f>
        <v>29394.234</v>
      </c>
      <c r="V9" s="321">
        <f>V10+V14+V24+V32+V38+V43</f>
        <v>8736.676999999998</v>
      </c>
      <c r="W9" s="322">
        <f>W10+W14+W24+W32+W38+W43</f>
        <v>4498.845</v>
      </c>
      <c r="X9" s="321">
        <f>SUM(T9:W9)</f>
        <v>89688.222</v>
      </c>
      <c r="Y9" s="320">
        <f>IF(ISERROR(R9/X9-1),"         /0",(R9/X9-1))</f>
        <v>-0.013168239637975643</v>
      </c>
    </row>
    <row r="10" spans="1:25" s="285" customFormat="1" ht="18.75" customHeight="1" thickTop="1">
      <c r="A10" s="294" t="s">
        <v>61</v>
      </c>
      <c r="B10" s="291">
        <f>SUM(B11:B13)</f>
        <v>16800.038000000004</v>
      </c>
      <c r="C10" s="290">
        <f>SUM(C11:C13)</f>
        <v>8036.205999999999</v>
      </c>
      <c r="D10" s="289">
        <f>SUM(D11:D13)</f>
        <v>2058.091</v>
      </c>
      <c r="E10" s="288">
        <f>SUM(E11:E13)</f>
        <v>1271.5519999999997</v>
      </c>
      <c r="F10" s="289">
        <f aca="true" t="shared" si="0" ref="F10:F43">SUM(B10:E10)</f>
        <v>28165.887000000002</v>
      </c>
      <c r="G10" s="292">
        <f aca="true" t="shared" si="1" ref="G10:G43">F10/$F$9</f>
        <v>0.6107479493642253</v>
      </c>
      <c r="H10" s="291">
        <f>SUM(H11:H13)</f>
        <v>14518.390000000001</v>
      </c>
      <c r="I10" s="290">
        <f>SUM(I11:I13)</f>
        <v>6124.549</v>
      </c>
      <c r="J10" s="289">
        <f>SUM(J11:J13)</f>
        <v>3864.174</v>
      </c>
      <c r="K10" s="288">
        <f>SUM(K11:K13)</f>
        <v>1803.512</v>
      </c>
      <c r="L10" s="289">
        <f aca="true" t="shared" si="2" ref="L10:L43">SUM(H10:K10)</f>
        <v>26310.625</v>
      </c>
      <c r="M10" s="293">
        <f aca="true" t="shared" si="3" ref="M10:M21">IF(ISERROR(F10/L10-1),"         /0",(F10/L10-1))</f>
        <v>0.07051379433213767</v>
      </c>
      <c r="N10" s="291">
        <f>SUM(N11:N13)</f>
        <v>34330.86900000002</v>
      </c>
      <c r="O10" s="290">
        <f>SUM(O11:O13)</f>
        <v>15588.601000000002</v>
      </c>
      <c r="P10" s="289">
        <f>SUM(P11:P13)</f>
        <v>4294.854</v>
      </c>
      <c r="Q10" s="288">
        <f>SUM(Q11:Q13)</f>
        <v>1460.937</v>
      </c>
      <c r="R10" s="289">
        <f aca="true" t="shared" si="4" ref="R10:R43">SUM(N10:Q10)</f>
        <v>55675.26100000002</v>
      </c>
      <c r="S10" s="292">
        <f aca="true" t="shared" si="5" ref="S10:S43">R10/$R$9</f>
        <v>0.6290479170809927</v>
      </c>
      <c r="T10" s="291">
        <f>SUM(T11:T13)</f>
        <v>29691.849000000002</v>
      </c>
      <c r="U10" s="290">
        <f>SUM(U11:U13)</f>
        <v>13071.768999999997</v>
      </c>
      <c r="V10" s="289">
        <f>SUM(V11:V13)</f>
        <v>7978.29</v>
      </c>
      <c r="W10" s="288">
        <f>SUM(W11:W13)</f>
        <v>3843.2090000000003</v>
      </c>
      <c r="X10" s="289">
        <f aca="true" t="shared" si="6" ref="X10:X39">SUM(T10:W10)</f>
        <v>54585.117000000006</v>
      </c>
      <c r="Y10" s="286">
        <f aca="true" t="shared" si="7" ref="Y10:Y43">IF(ISERROR(R10/X10-1),"         /0",IF(R10/X10&gt;5,"  *  ",(R10/X10-1)))</f>
        <v>0.019971451192456247</v>
      </c>
    </row>
    <row r="11" spans="1:25" ht="18.75" customHeight="1">
      <c r="A11" s="236" t="s">
        <v>318</v>
      </c>
      <c r="B11" s="234">
        <v>16418.222</v>
      </c>
      <c r="C11" s="231">
        <v>7508.011999999999</v>
      </c>
      <c r="D11" s="230">
        <v>2058.091</v>
      </c>
      <c r="E11" s="283">
        <v>1271.5519999999997</v>
      </c>
      <c r="F11" s="230">
        <f t="shared" si="0"/>
        <v>27255.877</v>
      </c>
      <c r="G11" s="233">
        <f t="shared" si="1"/>
        <v>0.5910153294967615</v>
      </c>
      <c r="H11" s="234">
        <v>14291.541000000001</v>
      </c>
      <c r="I11" s="231">
        <v>5899.615</v>
      </c>
      <c r="J11" s="230">
        <v>3864.174</v>
      </c>
      <c r="K11" s="283">
        <v>1803.512</v>
      </c>
      <c r="L11" s="230">
        <f t="shared" si="2"/>
        <v>25858.842</v>
      </c>
      <c r="M11" s="235">
        <f t="shared" si="3"/>
        <v>0.05402542774343888</v>
      </c>
      <c r="N11" s="234">
        <v>33537.409000000014</v>
      </c>
      <c r="O11" s="231">
        <v>14595.782000000003</v>
      </c>
      <c r="P11" s="230">
        <v>4149.117</v>
      </c>
      <c r="Q11" s="283">
        <v>1460.937</v>
      </c>
      <c r="R11" s="230">
        <f t="shared" si="4"/>
        <v>53743.24500000002</v>
      </c>
      <c r="S11" s="233">
        <f t="shared" si="5"/>
        <v>0.6072190002741699</v>
      </c>
      <c r="T11" s="234">
        <v>29302.66</v>
      </c>
      <c r="U11" s="231">
        <v>12515.630999999998</v>
      </c>
      <c r="V11" s="230">
        <v>7978.29</v>
      </c>
      <c r="W11" s="283">
        <v>3843.2090000000003</v>
      </c>
      <c r="X11" s="230">
        <f t="shared" si="6"/>
        <v>53639.79</v>
      </c>
      <c r="Y11" s="229">
        <f t="shared" si="7"/>
        <v>0.0019286988260023286</v>
      </c>
    </row>
    <row r="12" spans="1:25" ht="18.75" customHeight="1">
      <c r="A12" s="236" t="s">
        <v>344</v>
      </c>
      <c r="B12" s="234">
        <v>244.597</v>
      </c>
      <c r="C12" s="231">
        <v>418.443</v>
      </c>
      <c r="D12" s="230">
        <v>0</v>
      </c>
      <c r="E12" s="283">
        <v>0</v>
      </c>
      <c r="F12" s="230">
        <f t="shared" si="0"/>
        <v>663.04</v>
      </c>
      <c r="G12" s="233">
        <f t="shared" si="1"/>
        <v>0.014377332421537296</v>
      </c>
      <c r="H12" s="234">
        <v>138.17600000000002</v>
      </c>
      <c r="I12" s="231">
        <v>166.584</v>
      </c>
      <c r="J12" s="230"/>
      <c r="K12" s="283"/>
      <c r="L12" s="230">
        <f t="shared" si="2"/>
        <v>304.76</v>
      </c>
      <c r="M12" s="235">
        <f t="shared" si="3"/>
        <v>1.1756135975849848</v>
      </c>
      <c r="N12" s="234">
        <v>499.461</v>
      </c>
      <c r="O12" s="231">
        <v>800.489</v>
      </c>
      <c r="P12" s="230">
        <v>145.737</v>
      </c>
      <c r="Q12" s="283"/>
      <c r="R12" s="230">
        <f t="shared" si="4"/>
        <v>1445.6870000000001</v>
      </c>
      <c r="S12" s="233">
        <f t="shared" si="5"/>
        <v>0.016334120034050114</v>
      </c>
      <c r="T12" s="234">
        <v>211.773</v>
      </c>
      <c r="U12" s="231">
        <v>437.657</v>
      </c>
      <c r="V12" s="230"/>
      <c r="W12" s="283"/>
      <c r="X12" s="230">
        <f t="shared" si="6"/>
        <v>649.43</v>
      </c>
      <c r="Y12" s="229">
        <f t="shared" si="7"/>
        <v>1.2260859522966299</v>
      </c>
    </row>
    <row r="13" spans="1:25" ht="18.75" customHeight="1" thickBot="1">
      <c r="A13" s="259" t="s">
        <v>319</v>
      </c>
      <c r="B13" s="256">
        <v>137.219</v>
      </c>
      <c r="C13" s="255">
        <v>109.751</v>
      </c>
      <c r="D13" s="254">
        <v>0</v>
      </c>
      <c r="E13" s="299">
        <v>0</v>
      </c>
      <c r="F13" s="254">
        <f t="shared" si="0"/>
        <v>246.97</v>
      </c>
      <c r="G13" s="257">
        <f t="shared" si="1"/>
        <v>0.005355287445926439</v>
      </c>
      <c r="H13" s="256">
        <v>88.673</v>
      </c>
      <c r="I13" s="255">
        <v>58.35</v>
      </c>
      <c r="J13" s="254"/>
      <c r="K13" s="299"/>
      <c r="L13" s="254">
        <f t="shared" si="2"/>
        <v>147.023</v>
      </c>
      <c r="M13" s="258">
        <f t="shared" si="3"/>
        <v>0.6798052005468533</v>
      </c>
      <c r="N13" s="256">
        <v>293.99899999999997</v>
      </c>
      <c r="O13" s="255">
        <v>192.32999999999998</v>
      </c>
      <c r="P13" s="254"/>
      <c r="Q13" s="299"/>
      <c r="R13" s="254">
        <f t="shared" si="4"/>
        <v>486.32899999999995</v>
      </c>
      <c r="S13" s="257">
        <f t="shared" si="5"/>
        <v>0.005494796772772775</v>
      </c>
      <c r="T13" s="256">
        <v>177.41599999999997</v>
      </c>
      <c r="U13" s="255">
        <v>118.481</v>
      </c>
      <c r="V13" s="254"/>
      <c r="W13" s="299"/>
      <c r="X13" s="254">
        <f t="shared" si="6"/>
        <v>295.89699999999993</v>
      </c>
      <c r="Y13" s="253">
        <f t="shared" si="7"/>
        <v>0.6435752981611846</v>
      </c>
    </row>
    <row r="14" spans="1:25" s="285" customFormat="1" ht="18.75" customHeight="1">
      <c r="A14" s="294" t="s">
        <v>60</v>
      </c>
      <c r="B14" s="291">
        <f>SUM(B15:B23)</f>
        <v>3112.2299999999996</v>
      </c>
      <c r="C14" s="290">
        <f>SUM(C15:C23)</f>
        <v>5107.033</v>
      </c>
      <c r="D14" s="289">
        <f>SUM(D15:D23)</f>
        <v>0.091</v>
      </c>
      <c r="E14" s="288">
        <f>SUM(E15:E23)</f>
        <v>215.09499999999997</v>
      </c>
      <c r="F14" s="289">
        <f t="shared" si="0"/>
        <v>8434.448999999999</v>
      </c>
      <c r="G14" s="292">
        <f t="shared" si="1"/>
        <v>0.1828922494351816</v>
      </c>
      <c r="H14" s="291">
        <f>SUM(H15:H23)</f>
        <v>3996.311</v>
      </c>
      <c r="I14" s="290">
        <f>SUM(I15:I23)</f>
        <v>5111.671</v>
      </c>
      <c r="J14" s="289">
        <f>SUM(J15:J23)</f>
        <v>0.11800000000000001</v>
      </c>
      <c r="K14" s="288">
        <f>SUM(K15:K23)</f>
        <v>237.901</v>
      </c>
      <c r="L14" s="289">
        <f t="shared" si="2"/>
        <v>9346.001</v>
      </c>
      <c r="M14" s="293">
        <f t="shared" si="3"/>
        <v>-0.09753390781790006</v>
      </c>
      <c r="N14" s="291">
        <f>SUM(N15:N23)</f>
        <v>5766.22</v>
      </c>
      <c r="O14" s="290">
        <f>SUM(O15:O23)</f>
        <v>8848.754999999997</v>
      </c>
      <c r="P14" s="289">
        <f>SUM(P15:P23)</f>
        <v>0.091</v>
      </c>
      <c r="Q14" s="288">
        <f>SUM(Q15:Q23)</f>
        <v>500.81300000000005</v>
      </c>
      <c r="R14" s="289">
        <f t="shared" si="4"/>
        <v>15115.878999999999</v>
      </c>
      <c r="S14" s="292">
        <f t="shared" si="5"/>
        <v>0.17078702513488558</v>
      </c>
      <c r="T14" s="291">
        <f>SUM(T15:T23)</f>
        <v>6180.412</v>
      </c>
      <c r="U14" s="290">
        <f>SUM(U15:U23)</f>
        <v>9852.678</v>
      </c>
      <c r="V14" s="289">
        <f>SUM(V15:V23)</f>
        <v>11.265</v>
      </c>
      <c r="W14" s="288">
        <f>SUM(W15:W23)</f>
        <v>616.373</v>
      </c>
      <c r="X14" s="289">
        <f t="shared" si="6"/>
        <v>16660.728</v>
      </c>
      <c r="Y14" s="286">
        <f t="shared" si="7"/>
        <v>-0.09272397940834276</v>
      </c>
    </row>
    <row r="15" spans="1:25" ht="18.75" customHeight="1">
      <c r="A15" s="251" t="s">
        <v>320</v>
      </c>
      <c r="B15" s="248">
        <v>644.0229999999999</v>
      </c>
      <c r="C15" s="246">
        <v>2861.071</v>
      </c>
      <c r="D15" s="247">
        <v>0</v>
      </c>
      <c r="E15" s="295">
        <v>45.77</v>
      </c>
      <c r="F15" s="230">
        <f t="shared" si="0"/>
        <v>3550.864</v>
      </c>
      <c r="G15" s="233">
        <f t="shared" si="1"/>
        <v>0.07699679070896116</v>
      </c>
      <c r="H15" s="234">
        <v>1200.6070000000002</v>
      </c>
      <c r="I15" s="246">
        <v>2524.9249999999997</v>
      </c>
      <c r="J15" s="247">
        <v>0</v>
      </c>
      <c r="K15" s="246">
        <v>0.03</v>
      </c>
      <c r="L15" s="230">
        <f t="shared" si="2"/>
        <v>3725.5620000000004</v>
      </c>
      <c r="M15" s="250">
        <f t="shared" si="3"/>
        <v>-0.04689171727648078</v>
      </c>
      <c r="N15" s="248">
        <v>1249.3590000000002</v>
      </c>
      <c r="O15" s="246">
        <v>4814.155999999999</v>
      </c>
      <c r="P15" s="247">
        <v>0</v>
      </c>
      <c r="Q15" s="246">
        <v>239.371</v>
      </c>
      <c r="R15" s="247">
        <f t="shared" si="4"/>
        <v>6302.8859999999995</v>
      </c>
      <c r="S15" s="249">
        <f t="shared" si="5"/>
        <v>0.07121326849099006</v>
      </c>
      <c r="T15" s="252">
        <v>1964.8580000000004</v>
      </c>
      <c r="U15" s="246">
        <v>4777.609000000001</v>
      </c>
      <c r="V15" s="247">
        <v>0</v>
      </c>
      <c r="W15" s="295">
        <v>0.03</v>
      </c>
      <c r="X15" s="247">
        <f t="shared" si="6"/>
        <v>6742.497000000001</v>
      </c>
      <c r="Y15" s="245">
        <f t="shared" si="7"/>
        <v>-0.06520002901002431</v>
      </c>
    </row>
    <row r="16" spans="1:25" ht="18.75" customHeight="1">
      <c r="A16" s="251" t="s">
        <v>323</v>
      </c>
      <c r="B16" s="248">
        <v>312.285</v>
      </c>
      <c r="C16" s="246">
        <v>908.806</v>
      </c>
      <c r="D16" s="247">
        <v>0</v>
      </c>
      <c r="E16" s="295">
        <v>28.347</v>
      </c>
      <c r="F16" s="247">
        <f t="shared" si="0"/>
        <v>1249.438</v>
      </c>
      <c r="G16" s="249">
        <f t="shared" si="1"/>
        <v>0.027092762828940513</v>
      </c>
      <c r="H16" s="248">
        <v>311.722</v>
      </c>
      <c r="I16" s="246">
        <v>1071.837</v>
      </c>
      <c r="J16" s="247"/>
      <c r="K16" s="246">
        <v>98.81</v>
      </c>
      <c r="L16" s="247">
        <f t="shared" si="2"/>
        <v>1482.369</v>
      </c>
      <c r="M16" s="250">
        <f t="shared" si="3"/>
        <v>-0.1571342897753527</v>
      </c>
      <c r="N16" s="248">
        <v>608.9050000000001</v>
      </c>
      <c r="O16" s="246">
        <v>1489.4359999999997</v>
      </c>
      <c r="P16" s="247">
        <v>0</v>
      </c>
      <c r="Q16" s="246">
        <v>59.518</v>
      </c>
      <c r="R16" s="247">
        <f t="shared" si="4"/>
        <v>2157.859</v>
      </c>
      <c r="S16" s="249">
        <f t="shared" si="5"/>
        <v>0.024380607920355745</v>
      </c>
      <c r="T16" s="252">
        <v>566.196</v>
      </c>
      <c r="U16" s="246">
        <v>2103.8519999999994</v>
      </c>
      <c r="V16" s="247">
        <v>0</v>
      </c>
      <c r="W16" s="246">
        <v>320.964</v>
      </c>
      <c r="X16" s="247">
        <f t="shared" si="6"/>
        <v>2991.0119999999993</v>
      </c>
      <c r="Y16" s="245">
        <f t="shared" si="7"/>
        <v>-0.2785522090850854</v>
      </c>
    </row>
    <row r="17" spans="1:25" ht="18.75" customHeight="1">
      <c r="A17" s="251" t="s">
        <v>322</v>
      </c>
      <c r="B17" s="248">
        <v>789.0059999999999</v>
      </c>
      <c r="C17" s="246">
        <v>292.359</v>
      </c>
      <c r="D17" s="247">
        <v>0.091</v>
      </c>
      <c r="E17" s="295">
        <v>51.56999999999999</v>
      </c>
      <c r="F17" s="247">
        <f>SUM(B17:E17)</f>
        <v>1133.0259999999996</v>
      </c>
      <c r="G17" s="249">
        <f>F17/$F$9</f>
        <v>0.02456848975061039</v>
      </c>
      <c r="H17" s="248">
        <v>360.11699999999996</v>
      </c>
      <c r="I17" s="246">
        <v>33.891</v>
      </c>
      <c r="J17" s="247"/>
      <c r="K17" s="246">
        <v>51.268</v>
      </c>
      <c r="L17" s="247">
        <f>SUM(H17:K17)</f>
        <v>445.27599999999995</v>
      </c>
      <c r="M17" s="250">
        <f>IF(ISERROR(F17/L17-1),"         /0",(F17/L17-1))</f>
        <v>1.5445476513443341</v>
      </c>
      <c r="N17" s="248">
        <v>1289.7630000000001</v>
      </c>
      <c r="O17" s="246">
        <v>561.3220000000001</v>
      </c>
      <c r="P17" s="247">
        <v>0.091</v>
      </c>
      <c r="Q17" s="246">
        <v>82.59</v>
      </c>
      <c r="R17" s="247">
        <f>SUM(N17:Q17)</f>
        <v>1933.766</v>
      </c>
      <c r="S17" s="249">
        <f>R17/$R$9</f>
        <v>0.021848689212647654</v>
      </c>
      <c r="T17" s="252">
        <v>596.502</v>
      </c>
      <c r="U17" s="246">
        <v>52.294999999999995</v>
      </c>
      <c r="V17" s="247">
        <v>0</v>
      </c>
      <c r="W17" s="246">
        <v>78.045</v>
      </c>
      <c r="X17" s="247">
        <f>SUM(T17:W17)</f>
        <v>726.8419999999999</v>
      </c>
      <c r="Y17" s="245">
        <f>IF(ISERROR(R17/X17-1),"         /0",IF(R17/X17&gt;5,"  *  ",(R17/X17-1)))</f>
        <v>1.660503933454589</v>
      </c>
    </row>
    <row r="18" spans="1:25" ht="18.75" customHeight="1">
      <c r="A18" s="251" t="s">
        <v>321</v>
      </c>
      <c r="B18" s="248">
        <v>700.25</v>
      </c>
      <c r="C18" s="246">
        <v>266.099</v>
      </c>
      <c r="D18" s="247">
        <v>0</v>
      </c>
      <c r="E18" s="295">
        <v>16.15</v>
      </c>
      <c r="F18" s="247">
        <f t="shared" si="0"/>
        <v>982.4989999999999</v>
      </c>
      <c r="G18" s="249">
        <f t="shared" si="1"/>
        <v>0.021304468398328866</v>
      </c>
      <c r="H18" s="248">
        <v>538.722</v>
      </c>
      <c r="I18" s="246">
        <v>693.276</v>
      </c>
      <c r="J18" s="247">
        <v>0.11800000000000001</v>
      </c>
      <c r="K18" s="246">
        <v>13.555</v>
      </c>
      <c r="L18" s="247">
        <f t="shared" si="2"/>
        <v>1245.671</v>
      </c>
      <c r="M18" s="250">
        <f t="shared" si="3"/>
        <v>-0.2112692677279957</v>
      </c>
      <c r="N18" s="248">
        <v>1393.2909999999997</v>
      </c>
      <c r="O18" s="246">
        <v>569.0219999999999</v>
      </c>
      <c r="P18" s="247">
        <v>0</v>
      </c>
      <c r="Q18" s="246">
        <v>16.15</v>
      </c>
      <c r="R18" s="247">
        <f t="shared" si="4"/>
        <v>1978.4629999999997</v>
      </c>
      <c r="S18" s="249">
        <f t="shared" si="5"/>
        <v>0.02235369905444739</v>
      </c>
      <c r="T18" s="252">
        <v>1049.67</v>
      </c>
      <c r="U18" s="246">
        <v>1279.026</v>
      </c>
      <c r="V18" s="247">
        <v>0.11800000000000001</v>
      </c>
      <c r="W18" s="246">
        <v>51.997</v>
      </c>
      <c r="X18" s="247">
        <f t="shared" si="6"/>
        <v>2380.8109999999997</v>
      </c>
      <c r="Y18" s="245">
        <f t="shared" si="7"/>
        <v>-0.1689961949940587</v>
      </c>
    </row>
    <row r="19" spans="1:25" ht="18.75" customHeight="1">
      <c r="A19" s="251" t="s">
        <v>324</v>
      </c>
      <c r="B19" s="248">
        <v>297.709</v>
      </c>
      <c r="C19" s="246">
        <v>350.568</v>
      </c>
      <c r="D19" s="247">
        <v>0</v>
      </c>
      <c r="E19" s="295">
        <v>26.576</v>
      </c>
      <c r="F19" s="247">
        <f t="shared" si="0"/>
        <v>674.8530000000001</v>
      </c>
      <c r="G19" s="249">
        <f t="shared" si="1"/>
        <v>0.014633485033590297</v>
      </c>
      <c r="H19" s="248">
        <v>148.97299999999998</v>
      </c>
      <c r="I19" s="246">
        <v>255.18699999999998</v>
      </c>
      <c r="J19" s="247"/>
      <c r="K19" s="246"/>
      <c r="L19" s="247">
        <f t="shared" si="2"/>
        <v>404.15999999999997</v>
      </c>
      <c r="M19" s="250">
        <f t="shared" si="3"/>
        <v>0.6697669239904991</v>
      </c>
      <c r="N19" s="248">
        <v>481.97</v>
      </c>
      <c r="O19" s="246">
        <v>594.52</v>
      </c>
      <c r="P19" s="247">
        <v>0</v>
      </c>
      <c r="Q19" s="246">
        <v>26.576</v>
      </c>
      <c r="R19" s="247">
        <f t="shared" si="4"/>
        <v>1103.066</v>
      </c>
      <c r="S19" s="249">
        <f t="shared" si="5"/>
        <v>0.012463010630571847</v>
      </c>
      <c r="T19" s="252">
        <v>282.436</v>
      </c>
      <c r="U19" s="246">
        <v>511.79499999999996</v>
      </c>
      <c r="V19" s="247">
        <v>0</v>
      </c>
      <c r="W19" s="246"/>
      <c r="X19" s="247">
        <f t="shared" si="6"/>
        <v>794.231</v>
      </c>
      <c r="Y19" s="245">
        <f t="shared" si="7"/>
        <v>0.38884782890619984</v>
      </c>
    </row>
    <row r="20" spans="1:25" ht="18.75" customHeight="1">
      <c r="A20" s="251" t="s">
        <v>325</v>
      </c>
      <c r="B20" s="248">
        <v>116.488</v>
      </c>
      <c r="C20" s="246">
        <v>251.768</v>
      </c>
      <c r="D20" s="247">
        <v>0</v>
      </c>
      <c r="E20" s="295">
        <v>46.682</v>
      </c>
      <c r="F20" s="247">
        <f t="shared" si="0"/>
        <v>414.938</v>
      </c>
      <c r="G20" s="249">
        <f t="shared" si="1"/>
        <v>0.008997498733602562</v>
      </c>
      <c r="H20" s="248">
        <v>1361.3410000000001</v>
      </c>
      <c r="I20" s="246">
        <v>412.418</v>
      </c>
      <c r="J20" s="247"/>
      <c r="K20" s="246">
        <v>69.975</v>
      </c>
      <c r="L20" s="247">
        <f t="shared" si="2"/>
        <v>1843.734</v>
      </c>
      <c r="M20" s="250">
        <f t="shared" si="3"/>
        <v>-0.7749469283530054</v>
      </c>
      <c r="N20" s="248">
        <v>284.41200000000003</v>
      </c>
      <c r="O20" s="246">
        <v>540.987</v>
      </c>
      <c r="P20" s="247">
        <v>0</v>
      </c>
      <c r="Q20" s="246">
        <v>76.585</v>
      </c>
      <c r="R20" s="247">
        <f t="shared" si="4"/>
        <v>901.984</v>
      </c>
      <c r="S20" s="249">
        <f t="shared" si="5"/>
        <v>0.010191082111682997</v>
      </c>
      <c r="T20" s="252">
        <v>1505.8609999999999</v>
      </c>
      <c r="U20" s="246">
        <v>925.299</v>
      </c>
      <c r="V20" s="247">
        <v>11.084</v>
      </c>
      <c r="W20" s="246">
        <v>160.98499999999999</v>
      </c>
      <c r="X20" s="247">
        <f t="shared" si="6"/>
        <v>2603.229</v>
      </c>
      <c r="Y20" s="245">
        <f t="shared" si="7"/>
        <v>-0.6535133866440486</v>
      </c>
    </row>
    <row r="21" spans="1:25" ht="18.75" customHeight="1">
      <c r="A21" s="251" t="s">
        <v>345</v>
      </c>
      <c r="B21" s="248">
        <v>246.036</v>
      </c>
      <c r="C21" s="246">
        <v>0</v>
      </c>
      <c r="D21" s="247">
        <v>0</v>
      </c>
      <c r="E21" s="295">
        <v>0</v>
      </c>
      <c r="F21" s="247">
        <f t="shared" si="0"/>
        <v>246.036</v>
      </c>
      <c r="G21" s="249">
        <f t="shared" si="1"/>
        <v>0.005335034627873658</v>
      </c>
      <c r="H21" s="248">
        <v>25.066</v>
      </c>
      <c r="I21" s="246">
        <v>81</v>
      </c>
      <c r="J21" s="247"/>
      <c r="K21" s="246">
        <v>4.263</v>
      </c>
      <c r="L21" s="247">
        <f t="shared" si="2"/>
        <v>110.32900000000001</v>
      </c>
      <c r="M21" s="250">
        <f t="shared" si="3"/>
        <v>1.2300211186542067</v>
      </c>
      <c r="N21" s="248">
        <v>441.76</v>
      </c>
      <c r="O21" s="246">
        <v>0</v>
      </c>
      <c r="P21" s="247"/>
      <c r="Q21" s="246"/>
      <c r="R21" s="247">
        <f t="shared" si="4"/>
        <v>441.76</v>
      </c>
      <c r="S21" s="249">
        <f t="shared" si="5"/>
        <v>0.00499123314122765</v>
      </c>
      <c r="T21" s="252">
        <v>116.367</v>
      </c>
      <c r="U21" s="246">
        <v>107.696</v>
      </c>
      <c r="V21" s="247"/>
      <c r="W21" s="246">
        <v>4.263</v>
      </c>
      <c r="X21" s="247">
        <f t="shared" si="6"/>
        <v>228.326</v>
      </c>
      <c r="Y21" s="245">
        <f t="shared" si="7"/>
        <v>0.9347774673055194</v>
      </c>
    </row>
    <row r="22" spans="1:25" ht="18.75" customHeight="1">
      <c r="A22" s="251" t="s">
        <v>346</v>
      </c>
      <c r="B22" s="248">
        <v>0</v>
      </c>
      <c r="C22" s="246">
        <v>174.369</v>
      </c>
      <c r="D22" s="247">
        <v>0</v>
      </c>
      <c r="E22" s="246">
        <v>0</v>
      </c>
      <c r="F22" s="247">
        <f t="shared" si="0"/>
        <v>174.369</v>
      </c>
      <c r="G22" s="249">
        <f t="shared" si="1"/>
        <v>0.003781010311611723</v>
      </c>
      <c r="H22" s="248">
        <v>11.204</v>
      </c>
      <c r="I22" s="246">
        <v>38.997</v>
      </c>
      <c r="J22" s="247"/>
      <c r="K22" s="246"/>
      <c r="L22" s="247">
        <f t="shared" si="2"/>
        <v>50.201</v>
      </c>
      <c r="M22" s="250" t="s">
        <v>50</v>
      </c>
      <c r="N22" s="248">
        <v>0</v>
      </c>
      <c r="O22" s="246">
        <v>275.843</v>
      </c>
      <c r="P22" s="247"/>
      <c r="Q22" s="246">
        <v>0.023</v>
      </c>
      <c r="R22" s="247">
        <f t="shared" si="4"/>
        <v>275.86600000000004</v>
      </c>
      <c r="S22" s="249">
        <f t="shared" si="5"/>
        <v>0.00311687686014557</v>
      </c>
      <c r="T22" s="252">
        <v>40.099999999999994</v>
      </c>
      <c r="U22" s="246">
        <v>94.962</v>
      </c>
      <c r="V22" s="247"/>
      <c r="W22" s="246"/>
      <c r="X22" s="247">
        <f t="shared" si="6"/>
        <v>135.062</v>
      </c>
      <c r="Y22" s="245">
        <f t="shared" si="7"/>
        <v>1.0425138084731458</v>
      </c>
    </row>
    <row r="23" spans="1:25" ht="18.75" customHeight="1" thickBot="1">
      <c r="A23" s="251" t="s">
        <v>56</v>
      </c>
      <c r="B23" s="248">
        <v>6.433</v>
      </c>
      <c r="C23" s="246">
        <v>1.993</v>
      </c>
      <c r="D23" s="247">
        <v>0</v>
      </c>
      <c r="E23" s="246">
        <v>0</v>
      </c>
      <c r="F23" s="247">
        <f t="shared" si="0"/>
        <v>8.426</v>
      </c>
      <c r="G23" s="249">
        <f t="shared" si="1"/>
        <v>0.00018270904166245365</v>
      </c>
      <c r="H23" s="248">
        <v>38.559</v>
      </c>
      <c r="I23" s="246">
        <v>0.14</v>
      </c>
      <c r="J23" s="247">
        <v>0</v>
      </c>
      <c r="K23" s="246"/>
      <c r="L23" s="247">
        <f t="shared" si="2"/>
        <v>38.699</v>
      </c>
      <c r="M23" s="250" t="s">
        <v>50</v>
      </c>
      <c r="N23" s="248">
        <v>16.759999999999998</v>
      </c>
      <c r="O23" s="246">
        <v>3.4690000000000003</v>
      </c>
      <c r="P23" s="247"/>
      <c r="Q23" s="246"/>
      <c r="R23" s="247">
        <f t="shared" si="4"/>
        <v>20.229</v>
      </c>
      <c r="S23" s="249">
        <f t="shared" si="5"/>
        <v>0.00022855771281667447</v>
      </c>
      <c r="T23" s="252">
        <v>58.422000000000004</v>
      </c>
      <c r="U23" s="246">
        <v>0.14400000000000002</v>
      </c>
      <c r="V23" s="247">
        <v>0.063</v>
      </c>
      <c r="W23" s="246">
        <v>0.089</v>
      </c>
      <c r="X23" s="247">
        <f t="shared" si="6"/>
        <v>58.718</v>
      </c>
      <c r="Y23" s="245">
        <f t="shared" si="7"/>
        <v>-0.6554889471712252</v>
      </c>
    </row>
    <row r="24" spans="1:25" s="285" customFormat="1" ht="18.75" customHeight="1">
      <c r="A24" s="294" t="s">
        <v>59</v>
      </c>
      <c r="B24" s="291">
        <f>SUM(B25:B31)</f>
        <v>3091.773</v>
      </c>
      <c r="C24" s="290">
        <f>SUM(C25:C31)</f>
        <v>1164.741</v>
      </c>
      <c r="D24" s="289">
        <f>SUM(D25:D31)</f>
        <v>133.131</v>
      </c>
      <c r="E24" s="290">
        <f>SUM(E25:E31)</f>
        <v>70.303</v>
      </c>
      <c r="F24" s="289">
        <f t="shared" si="0"/>
        <v>4459.948</v>
      </c>
      <c r="G24" s="292">
        <f t="shared" si="1"/>
        <v>0.0967093312300471</v>
      </c>
      <c r="H24" s="291">
        <f>SUM(H25:H31)</f>
        <v>1856.8650000000002</v>
      </c>
      <c r="I24" s="290">
        <f>SUM(I25:I31)</f>
        <v>1244.692</v>
      </c>
      <c r="J24" s="289">
        <f>SUM(J25:J31)</f>
        <v>201.519</v>
      </c>
      <c r="K24" s="290">
        <f>SUM(K25:K31)</f>
        <v>14.236</v>
      </c>
      <c r="L24" s="289">
        <f t="shared" si="2"/>
        <v>3317.312</v>
      </c>
      <c r="M24" s="293">
        <f aca="true" t="shared" si="8" ref="M24:M43">IF(ISERROR(F24/L24-1),"         /0",(F24/L24-1))</f>
        <v>0.3444463469218453</v>
      </c>
      <c r="N24" s="291">
        <f>SUM(N25:N31)</f>
        <v>5350.413999999999</v>
      </c>
      <c r="O24" s="290">
        <f>SUM(O25:O31)</f>
        <v>2325.091</v>
      </c>
      <c r="P24" s="289">
        <f>SUM(P25:P31)</f>
        <v>152.832</v>
      </c>
      <c r="Q24" s="290">
        <f>SUM(Q25:Q31)</f>
        <v>94.683</v>
      </c>
      <c r="R24" s="289">
        <f t="shared" si="4"/>
        <v>7923.0199999999995</v>
      </c>
      <c r="S24" s="292">
        <f t="shared" si="5"/>
        <v>0.0895183810272761</v>
      </c>
      <c r="T24" s="291">
        <f>SUM(T25:T31)</f>
        <v>4441.023999999999</v>
      </c>
      <c r="U24" s="290">
        <f>SUM(U25:U31)</f>
        <v>2394.004</v>
      </c>
      <c r="V24" s="289">
        <f>SUM(V25:V31)</f>
        <v>403.068</v>
      </c>
      <c r="W24" s="290">
        <f>SUM(W25:W31)</f>
        <v>28.451999999999998</v>
      </c>
      <c r="X24" s="289">
        <f t="shared" si="6"/>
        <v>7266.548</v>
      </c>
      <c r="Y24" s="286">
        <f t="shared" si="7"/>
        <v>0.09034165879039113</v>
      </c>
    </row>
    <row r="25" spans="1:25" ht="18.75" customHeight="1">
      <c r="A25" s="251" t="s">
        <v>347</v>
      </c>
      <c r="B25" s="248">
        <v>1862.152</v>
      </c>
      <c r="C25" s="246">
        <v>54.88</v>
      </c>
      <c r="D25" s="247">
        <v>0</v>
      </c>
      <c r="E25" s="246">
        <v>0</v>
      </c>
      <c r="F25" s="247">
        <f t="shared" si="0"/>
        <v>1917.0320000000002</v>
      </c>
      <c r="G25" s="249">
        <f t="shared" si="1"/>
        <v>0.04156884400145465</v>
      </c>
      <c r="H25" s="248">
        <v>529.067</v>
      </c>
      <c r="I25" s="246">
        <v>300.158</v>
      </c>
      <c r="J25" s="247"/>
      <c r="K25" s="246"/>
      <c r="L25" s="247">
        <f t="shared" si="2"/>
        <v>829.225</v>
      </c>
      <c r="M25" s="250">
        <f t="shared" si="8"/>
        <v>1.3118357502487266</v>
      </c>
      <c r="N25" s="248">
        <v>3158.138</v>
      </c>
      <c r="O25" s="246">
        <v>54.88</v>
      </c>
      <c r="P25" s="247"/>
      <c r="Q25" s="246"/>
      <c r="R25" s="247">
        <f t="shared" si="4"/>
        <v>3213.018</v>
      </c>
      <c r="S25" s="249">
        <f t="shared" si="5"/>
        <v>0.03630234046758643</v>
      </c>
      <c r="T25" s="248">
        <v>2117.7960000000003</v>
      </c>
      <c r="U25" s="246">
        <v>355.403</v>
      </c>
      <c r="V25" s="247"/>
      <c r="W25" s="246"/>
      <c r="X25" s="230">
        <f t="shared" si="6"/>
        <v>2473.1990000000005</v>
      </c>
      <c r="Y25" s="245">
        <f t="shared" si="7"/>
        <v>0.2991344408597931</v>
      </c>
    </row>
    <row r="26" spans="1:25" ht="18.75" customHeight="1">
      <c r="A26" s="251" t="s">
        <v>327</v>
      </c>
      <c r="B26" s="248">
        <v>320.019</v>
      </c>
      <c r="C26" s="246">
        <v>694.396</v>
      </c>
      <c r="D26" s="247">
        <v>0</v>
      </c>
      <c r="E26" s="246">
        <v>0</v>
      </c>
      <c r="F26" s="247">
        <f t="shared" si="0"/>
        <v>1014.415</v>
      </c>
      <c r="G26" s="249">
        <f t="shared" si="1"/>
        <v>0.02199653364562282</v>
      </c>
      <c r="H26" s="248">
        <v>574.7470000000001</v>
      </c>
      <c r="I26" s="246">
        <v>562.519</v>
      </c>
      <c r="J26" s="247"/>
      <c r="K26" s="246"/>
      <c r="L26" s="247">
        <f t="shared" si="2"/>
        <v>1137.266</v>
      </c>
      <c r="M26" s="250">
        <f t="shared" si="8"/>
        <v>-0.10802310101594537</v>
      </c>
      <c r="N26" s="248">
        <v>555.197</v>
      </c>
      <c r="O26" s="246">
        <v>1377.176</v>
      </c>
      <c r="P26" s="247">
        <v>0</v>
      </c>
      <c r="Q26" s="246"/>
      <c r="R26" s="247">
        <f t="shared" si="4"/>
        <v>1932.373</v>
      </c>
      <c r="S26" s="249">
        <f t="shared" si="5"/>
        <v>0.02183295037761114</v>
      </c>
      <c r="T26" s="248">
        <v>1058.2359999999999</v>
      </c>
      <c r="U26" s="246">
        <v>1155.75</v>
      </c>
      <c r="V26" s="247">
        <v>0</v>
      </c>
      <c r="W26" s="246">
        <v>0</v>
      </c>
      <c r="X26" s="230">
        <f t="shared" si="6"/>
        <v>2213.986</v>
      </c>
      <c r="Y26" s="245">
        <f t="shared" si="7"/>
        <v>-0.1271972812836214</v>
      </c>
    </row>
    <row r="27" spans="1:25" ht="18.75" customHeight="1">
      <c r="A27" s="251" t="s">
        <v>348</v>
      </c>
      <c r="B27" s="248">
        <v>402.758</v>
      </c>
      <c r="C27" s="246">
        <v>110.786</v>
      </c>
      <c r="D27" s="247">
        <v>132.981</v>
      </c>
      <c r="E27" s="246">
        <v>9.545</v>
      </c>
      <c r="F27" s="247">
        <f t="shared" si="0"/>
        <v>656.0699999999999</v>
      </c>
      <c r="G27" s="249">
        <f t="shared" si="1"/>
        <v>0.014226195224719433</v>
      </c>
      <c r="H27" s="248">
        <v>351.102</v>
      </c>
      <c r="I27" s="246">
        <v>36.013</v>
      </c>
      <c r="J27" s="247"/>
      <c r="K27" s="246"/>
      <c r="L27" s="247">
        <f t="shared" si="2"/>
        <v>387.11499999999995</v>
      </c>
      <c r="M27" s="250">
        <f t="shared" si="8"/>
        <v>0.6947677046872376</v>
      </c>
      <c r="N27" s="248">
        <v>715.598</v>
      </c>
      <c r="O27" s="246">
        <v>255.78</v>
      </c>
      <c r="P27" s="247">
        <v>152.362</v>
      </c>
      <c r="Q27" s="246">
        <v>12.477</v>
      </c>
      <c r="R27" s="247">
        <f t="shared" si="4"/>
        <v>1136.217</v>
      </c>
      <c r="S27" s="249">
        <f t="shared" si="5"/>
        <v>0.01283756778799859</v>
      </c>
      <c r="T27" s="248">
        <v>566.756</v>
      </c>
      <c r="U27" s="246">
        <v>119.959</v>
      </c>
      <c r="V27" s="247"/>
      <c r="W27" s="246"/>
      <c r="X27" s="230">
        <f t="shared" si="6"/>
        <v>686.7149999999999</v>
      </c>
      <c r="Y27" s="245">
        <f t="shared" si="7"/>
        <v>0.6545684891112036</v>
      </c>
    </row>
    <row r="28" spans="1:25" ht="18.75" customHeight="1">
      <c r="A28" s="251" t="s">
        <v>330</v>
      </c>
      <c r="B28" s="248">
        <v>399.165</v>
      </c>
      <c r="C28" s="246">
        <v>0</v>
      </c>
      <c r="D28" s="247">
        <v>0</v>
      </c>
      <c r="E28" s="246">
        <v>0</v>
      </c>
      <c r="F28" s="247">
        <f t="shared" si="0"/>
        <v>399.165</v>
      </c>
      <c r="G28" s="249">
        <f t="shared" si="1"/>
        <v>0.008655477642439272</v>
      </c>
      <c r="H28" s="248">
        <v>272.74</v>
      </c>
      <c r="I28" s="246"/>
      <c r="J28" s="247"/>
      <c r="K28" s="246"/>
      <c r="L28" s="247">
        <f t="shared" si="2"/>
        <v>272.74</v>
      </c>
      <c r="M28" s="250">
        <f t="shared" si="8"/>
        <v>0.46353670162059113</v>
      </c>
      <c r="N28" s="248">
        <v>722.0519999999999</v>
      </c>
      <c r="O28" s="246"/>
      <c r="P28" s="247"/>
      <c r="Q28" s="246"/>
      <c r="R28" s="247">
        <f t="shared" si="4"/>
        <v>722.0519999999999</v>
      </c>
      <c r="S28" s="249">
        <f t="shared" si="5"/>
        <v>0.008158117240333454</v>
      </c>
      <c r="T28" s="248">
        <v>458.185</v>
      </c>
      <c r="U28" s="246"/>
      <c r="V28" s="247"/>
      <c r="W28" s="246"/>
      <c r="X28" s="230">
        <f t="shared" si="6"/>
        <v>458.185</v>
      </c>
      <c r="Y28" s="245">
        <f t="shared" si="7"/>
        <v>0.5758961991335376</v>
      </c>
    </row>
    <row r="29" spans="1:25" ht="18.75" customHeight="1">
      <c r="A29" s="251" t="s">
        <v>329</v>
      </c>
      <c r="B29" s="248">
        <v>62.155</v>
      </c>
      <c r="C29" s="246">
        <v>128.821</v>
      </c>
      <c r="D29" s="247">
        <v>0</v>
      </c>
      <c r="E29" s="246">
        <v>60.723</v>
      </c>
      <c r="F29" s="247">
        <f t="shared" si="0"/>
        <v>251.699</v>
      </c>
      <c r="G29" s="249">
        <f t="shared" si="1"/>
        <v>0.00545783088979325</v>
      </c>
      <c r="H29" s="248">
        <v>68.375</v>
      </c>
      <c r="I29" s="246">
        <v>120.927</v>
      </c>
      <c r="J29" s="247">
        <v>201.489</v>
      </c>
      <c r="K29" s="246">
        <v>14.186</v>
      </c>
      <c r="L29" s="247">
        <f t="shared" si="2"/>
        <v>404.97700000000003</v>
      </c>
      <c r="M29" s="250">
        <f t="shared" si="8"/>
        <v>-0.378485691780027</v>
      </c>
      <c r="N29" s="248">
        <v>118.40100000000001</v>
      </c>
      <c r="O29" s="246">
        <v>266.705</v>
      </c>
      <c r="P29" s="247"/>
      <c r="Q29" s="246">
        <v>82.161</v>
      </c>
      <c r="R29" s="247">
        <f t="shared" si="4"/>
        <v>467.267</v>
      </c>
      <c r="S29" s="249">
        <f t="shared" si="5"/>
        <v>0.0052794244300118165</v>
      </c>
      <c r="T29" s="248">
        <v>149.10500000000002</v>
      </c>
      <c r="U29" s="246">
        <v>270.979</v>
      </c>
      <c r="V29" s="247">
        <v>402.978</v>
      </c>
      <c r="W29" s="246">
        <v>28.372</v>
      </c>
      <c r="X29" s="230">
        <f t="shared" si="6"/>
        <v>851.434</v>
      </c>
      <c r="Y29" s="245">
        <f t="shared" si="7"/>
        <v>-0.4511999755706255</v>
      </c>
    </row>
    <row r="30" spans="1:25" ht="18.75" customHeight="1">
      <c r="A30" s="251" t="s">
        <v>328</v>
      </c>
      <c r="B30" s="248">
        <v>36.593999999999994</v>
      </c>
      <c r="C30" s="246">
        <v>175.858</v>
      </c>
      <c r="D30" s="247">
        <v>0</v>
      </c>
      <c r="E30" s="246">
        <v>0</v>
      </c>
      <c r="F30" s="247">
        <f t="shared" si="0"/>
        <v>212.452</v>
      </c>
      <c r="G30" s="249">
        <f t="shared" si="1"/>
        <v>0.004606800536348397</v>
      </c>
      <c r="H30" s="248">
        <v>55.995999999999995</v>
      </c>
      <c r="I30" s="246">
        <v>225.075</v>
      </c>
      <c r="J30" s="247"/>
      <c r="K30" s="246"/>
      <c r="L30" s="247">
        <f t="shared" si="2"/>
        <v>281.07099999999997</v>
      </c>
      <c r="M30" s="250">
        <f t="shared" si="8"/>
        <v>-0.2441340444229393</v>
      </c>
      <c r="N30" s="248">
        <v>64.753</v>
      </c>
      <c r="O30" s="246">
        <v>370.55</v>
      </c>
      <c r="P30" s="247"/>
      <c r="Q30" s="246"/>
      <c r="R30" s="247">
        <f t="shared" si="4"/>
        <v>435.303</v>
      </c>
      <c r="S30" s="249">
        <f t="shared" si="5"/>
        <v>0.004918278612993072</v>
      </c>
      <c r="T30" s="248">
        <v>80.689</v>
      </c>
      <c r="U30" s="246">
        <v>491.913</v>
      </c>
      <c r="V30" s="247"/>
      <c r="W30" s="246"/>
      <c r="X30" s="230">
        <f t="shared" si="6"/>
        <v>572.602</v>
      </c>
      <c r="Y30" s="245">
        <f t="shared" si="7"/>
        <v>-0.2397808600039818</v>
      </c>
    </row>
    <row r="31" spans="1:25" ht="18.75" customHeight="1" thickBot="1">
      <c r="A31" s="251" t="s">
        <v>56</v>
      </c>
      <c r="B31" s="248">
        <v>8.93</v>
      </c>
      <c r="C31" s="246">
        <v>0</v>
      </c>
      <c r="D31" s="247">
        <v>0.15</v>
      </c>
      <c r="E31" s="246">
        <v>0.035</v>
      </c>
      <c r="F31" s="247">
        <f t="shared" si="0"/>
        <v>9.115</v>
      </c>
      <c r="G31" s="249">
        <f t="shared" si="1"/>
        <v>0.00019764928966926952</v>
      </c>
      <c r="H31" s="248">
        <v>4.838000000000001</v>
      </c>
      <c r="I31" s="246"/>
      <c r="J31" s="247">
        <v>0.03</v>
      </c>
      <c r="K31" s="246">
        <v>0.05</v>
      </c>
      <c r="L31" s="247">
        <f t="shared" si="2"/>
        <v>4.918000000000001</v>
      </c>
      <c r="M31" s="250">
        <f t="shared" si="8"/>
        <v>0.8533956893045951</v>
      </c>
      <c r="N31" s="248">
        <v>16.275</v>
      </c>
      <c r="O31" s="246">
        <v>0</v>
      </c>
      <c r="P31" s="247">
        <v>0.47</v>
      </c>
      <c r="Q31" s="246">
        <v>0.045000000000000005</v>
      </c>
      <c r="R31" s="247">
        <f t="shared" si="4"/>
        <v>16.79</v>
      </c>
      <c r="S31" s="249">
        <f t="shared" si="5"/>
        <v>0.00018970211074160684</v>
      </c>
      <c r="T31" s="248">
        <v>10.257</v>
      </c>
      <c r="U31" s="246"/>
      <c r="V31" s="247">
        <v>0.09</v>
      </c>
      <c r="W31" s="246">
        <v>0.08</v>
      </c>
      <c r="X31" s="230">
        <f t="shared" si="6"/>
        <v>10.427</v>
      </c>
      <c r="Y31" s="245">
        <f t="shared" si="7"/>
        <v>0.6102426393018126</v>
      </c>
    </row>
    <row r="32" spans="1:25" s="285" customFormat="1" ht="18.75" customHeight="1">
      <c r="A32" s="294" t="s">
        <v>58</v>
      </c>
      <c r="B32" s="291">
        <f>SUM(B33:B37)</f>
        <v>2402.0600000000004</v>
      </c>
      <c r="C32" s="290">
        <f>SUM(C33:C37)</f>
        <v>1309.961</v>
      </c>
      <c r="D32" s="289">
        <f>SUM(D33:D37)</f>
        <v>0.32499999999999996</v>
      </c>
      <c r="E32" s="290">
        <f>SUM(E33:E37)</f>
        <v>177.315</v>
      </c>
      <c r="F32" s="289">
        <f t="shared" si="0"/>
        <v>3889.6610000000005</v>
      </c>
      <c r="G32" s="292">
        <f t="shared" si="1"/>
        <v>0.08434325109207468</v>
      </c>
      <c r="H32" s="291">
        <f>SUM(H33:H37)</f>
        <v>2940.6009999999997</v>
      </c>
      <c r="I32" s="290">
        <f>SUM(I33:I37)</f>
        <v>2057.9349999999995</v>
      </c>
      <c r="J32" s="289">
        <f>SUM(J33:J37)</f>
        <v>86.47</v>
      </c>
      <c r="K32" s="290">
        <f>SUM(K33:K37)</f>
        <v>2.533</v>
      </c>
      <c r="L32" s="289">
        <f t="shared" si="2"/>
        <v>5087.539</v>
      </c>
      <c r="M32" s="293">
        <f t="shared" si="8"/>
        <v>-0.2354533301857734</v>
      </c>
      <c r="N32" s="291">
        <f>SUM(N33:N37)</f>
        <v>4817.660000000001</v>
      </c>
      <c r="O32" s="290">
        <f>SUM(O33:O37)</f>
        <v>2853.019999999999</v>
      </c>
      <c r="P32" s="289">
        <f>SUM(P33:P37)</f>
        <v>2.689</v>
      </c>
      <c r="Q32" s="290">
        <f>SUM(Q33:Q37)</f>
        <v>223.17</v>
      </c>
      <c r="R32" s="289">
        <f t="shared" si="4"/>
        <v>7896.539000000001</v>
      </c>
      <c r="S32" s="292">
        <f t="shared" si="5"/>
        <v>0.08921918498233576</v>
      </c>
      <c r="T32" s="291">
        <f>SUM(T33:T37)</f>
        <v>5245.553000000001</v>
      </c>
      <c r="U32" s="290">
        <f>SUM(U33:U37)</f>
        <v>3786.295</v>
      </c>
      <c r="V32" s="289">
        <f>SUM(V33:V37)</f>
        <v>260.192</v>
      </c>
      <c r="W32" s="290">
        <f>SUM(W33:W37)</f>
        <v>5.098</v>
      </c>
      <c r="X32" s="289">
        <f t="shared" si="6"/>
        <v>9297.138</v>
      </c>
      <c r="Y32" s="286">
        <f t="shared" si="7"/>
        <v>-0.15064840384212863</v>
      </c>
    </row>
    <row r="33" spans="1:25" s="221" customFormat="1" ht="18.75" customHeight="1">
      <c r="A33" s="236" t="s">
        <v>331</v>
      </c>
      <c r="B33" s="234">
        <v>1080.962</v>
      </c>
      <c r="C33" s="231">
        <v>815.681</v>
      </c>
      <c r="D33" s="230">
        <v>0</v>
      </c>
      <c r="E33" s="231">
        <v>168.21099999999998</v>
      </c>
      <c r="F33" s="230">
        <f t="shared" si="0"/>
        <v>2064.854</v>
      </c>
      <c r="G33" s="233">
        <f t="shared" si="1"/>
        <v>0.04477421024363684</v>
      </c>
      <c r="H33" s="234">
        <v>1673.8159999999998</v>
      </c>
      <c r="I33" s="231">
        <v>1198.2019999999995</v>
      </c>
      <c r="J33" s="230">
        <v>86.47</v>
      </c>
      <c r="K33" s="231">
        <v>0</v>
      </c>
      <c r="L33" s="230">
        <f t="shared" si="2"/>
        <v>2958.487999999999</v>
      </c>
      <c r="M33" s="235">
        <f t="shared" si="8"/>
        <v>-0.30205767270308326</v>
      </c>
      <c r="N33" s="234">
        <v>2416.347</v>
      </c>
      <c r="O33" s="231">
        <v>1773.6399999999994</v>
      </c>
      <c r="P33" s="230">
        <v>0.1</v>
      </c>
      <c r="Q33" s="231">
        <v>210.126</v>
      </c>
      <c r="R33" s="230">
        <f t="shared" si="4"/>
        <v>4400.213</v>
      </c>
      <c r="S33" s="233">
        <f t="shared" si="5"/>
        <v>0.04971588408651924</v>
      </c>
      <c r="T33" s="232">
        <v>2996.349</v>
      </c>
      <c r="U33" s="231">
        <v>2143.157</v>
      </c>
      <c r="V33" s="230">
        <v>259.702</v>
      </c>
      <c r="W33" s="231">
        <v>0</v>
      </c>
      <c r="X33" s="230">
        <f t="shared" si="6"/>
        <v>5399.2080000000005</v>
      </c>
      <c r="Y33" s="229">
        <f t="shared" si="7"/>
        <v>-0.18502621125172447</v>
      </c>
    </row>
    <row r="34" spans="1:25" s="221" customFormat="1" ht="18.75" customHeight="1">
      <c r="A34" s="236" t="s">
        <v>332</v>
      </c>
      <c r="B34" s="234">
        <v>1075.776</v>
      </c>
      <c r="C34" s="231">
        <v>454.75200000000007</v>
      </c>
      <c r="D34" s="230">
        <v>0</v>
      </c>
      <c r="E34" s="231">
        <v>0</v>
      </c>
      <c r="F34" s="230">
        <f>SUM(B34:E34)</f>
        <v>1530.5280000000002</v>
      </c>
      <c r="G34" s="233">
        <f>F34/$F$9</f>
        <v>0.033187906968615226</v>
      </c>
      <c r="H34" s="234">
        <v>970.132</v>
      </c>
      <c r="I34" s="231">
        <v>662.304</v>
      </c>
      <c r="J34" s="230"/>
      <c r="K34" s="231"/>
      <c r="L34" s="230">
        <f>SUM(H34:K34)</f>
        <v>1632.436</v>
      </c>
      <c r="M34" s="235">
        <f>IF(ISERROR(F34/L34-1),"         /0",(F34/L34-1))</f>
        <v>-0.062426949662957476</v>
      </c>
      <c r="N34" s="234">
        <v>1906.8120000000001</v>
      </c>
      <c r="O34" s="231">
        <v>1013.9259999999999</v>
      </c>
      <c r="P34" s="230">
        <v>0</v>
      </c>
      <c r="Q34" s="231">
        <v>0</v>
      </c>
      <c r="R34" s="230">
        <f>SUM(N34:Q34)</f>
        <v>2920.7380000000003</v>
      </c>
      <c r="S34" s="233">
        <f>R34/$R$9</f>
        <v>0.03300000973932218</v>
      </c>
      <c r="T34" s="232">
        <v>1807.287</v>
      </c>
      <c r="U34" s="231">
        <v>1256.9679999999998</v>
      </c>
      <c r="V34" s="230">
        <v>0</v>
      </c>
      <c r="W34" s="231">
        <v>0</v>
      </c>
      <c r="X34" s="230">
        <f>SUM(T34:W34)</f>
        <v>3064.255</v>
      </c>
      <c r="Y34" s="229">
        <f>IF(ISERROR(R34/X34-1),"         /0",IF(R34/X34&gt;5,"  *  ",(R34/X34-1)))</f>
        <v>-0.046835854065670035</v>
      </c>
    </row>
    <row r="35" spans="1:25" s="221" customFormat="1" ht="18.75" customHeight="1">
      <c r="A35" s="236" t="s">
        <v>333</v>
      </c>
      <c r="B35" s="234">
        <v>188.561</v>
      </c>
      <c r="C35" s="231">
        <v>28.645</v>
      </c>
      <c r="D35" s="230">
        <v>0</v>
      </c>
      <c r="E35" s="231">
        <v>1.15</v>
      </c>
      <c r="F35" s="230">
        <f>SUM(B35:E35)</f>
        <v>218.35600000000002</v>
      </c>
      <c r="G35" s="233">
        <f>F35/$F$9</f>
        <v>0.004734822632476469</v>
      </c>
      <c r="H35" s="234">
        <v>187.725</v>
      </c>
      <c r="I35" s="231">
        <v>196.645</v>
      </c>
      <c r="J35" s="230">
        <v>0</v>
      </c>
      <c r="K35" s="231">
        <v>2.533</v>
      </c>
      <c r="L35" s="230">
        <f>SUM(H35:K35)</f>
        <v>386.903</v>
      </c>
      <c r="M35" s="235">
        <f>IF(ISERROR(F35/L35-1),"         /0",(F35/L35-1))</f>
        <v>-0.4356311530280199</v>
      </c>
      <c r="N35" s="234">
        <v>379.492</v>
      </c>
      <c r="O35" s="231">
        <v>49.06</v>
      </c>
      <c r="P35" s="230">
        <v>0</v>
      </c>
      <c r="Q35" s="231">
        <v>2.42</v>
      </c>
      <c r="R35" s="230">
        <f>SUM(N35:Q35)</f>
        <v>430.97200000000004</v>
      </c>
      <c r="S35" s="233">
        <f>R35/$R$9</f>
        <v>0.004869344733206182</v>
      </c>
      <c r="T35" s="232">
        <v>289.25200000000007</v>
      </c>
      <c r="U35" s="231">
        <v>383.632</v>
      </c>
      <c r="V35" s="230">
        <v>0</v>
      </c>
      <c r="W35" s="231">
        <v>5.098</v>
      </c>
      <c r="X35" s="230">
        <f>SUM(T35:W35)</f>
        <v>677.982</v>
      </c>
      <c r="Y35" s="229">
        <f>IF(ISERROR(R35/X35-1),"         /0",IF(R35/X35&gt;5,"  *  ",(R35/X35-1)))</f>
        <v>-0.36433120643320904</v>
      </c>
    </row>
    <row r="36" spans="1:25" s="221" customFormat="1" ht="18.75" customHeight="1">
      <c r="A36" s="236" t="s">
        <v>334</v>
      </c>
      <c r="B36" s="234">
        <v>33.928000000000004</v>
      </c>
      <c r="C36" s="231">
        <v>4.797000000000001</v>
      </c>
      <c r="D36" s="230">
        <v>0</v>
      </c>
      <c r="E36" s="231">
        <v>0</v>
      </c>
      <c r="F36" s="230">
        <f>SUM(B36:E36)</f>
        <v>38.72500000000001</v>
      </c>
      <c r="G36" s="233">
        <f>F36/$F$9</f>
        <v>0.0008397113266530404</v>
      </c>
      <c r="H36" s="234">
        <v>11.432999999999998</v>
      </c>
      <c r="I36" s="231">
        <v>0.784</v>
      </c>
      <c r="J36" s="230"/>
      <c r="K36" s="231"/>
      <c r="L36" s="230">
        <f>SUM(H36:K36)</f>
        <v>12.216999999999999</v>
      </c>
      <c r="M36" s="235">
        <f>IF(ISERROR(F36/L36-1),"         /0",(F36/L36-1))</f>
        <v>2.169763444380782</v>
      </c>
      <c r="N36" s="234">
        <v>71.78500000000001</v>
      </c>
      <c r="O36" s="231">
        <v>10.308</v>
      </c>
      <c r="P36" s="230">
        <v>0</v>
      </c>
      <c r="Q36" s="231">
        <v>0</v>
      </c>
      <c r="R36" s="230">
        <f>SUM(N36:Q36)</f>
        <v>82.09300000000002</v>
      </c>
      <c r="S36" s="233">
        <f>R36/$R$9</f>
        <v>0.0009275292064985547</v>
      </c>
      <c r="T36" s="232">
        <v>30.26</v>
      </c>
      <c r="U36" s="231">
        <v>1.991</v>
      </c>
      <c r="V36" s="230">
        <v>0</v>
      </c>
      <c r="W36" s="231"/>
      <c r="X36" s="230">
        <f t="shared" si="6"/>
        <v>32.251000000000005</v>
      </c>
      <c r="Y36" s="229">
        <f>IF(ISERROR(R36/X36-1),"         /0",IF(R36/X36&gt;5,"  *  ",(R36/X36-1)))</f>
        <v>1.5454404514588695</v>
      </c>
    </row>
    <row r="37" spans="1:25" s="221" customFormat="1" ht="18.75" customHeight="1" thickBot="1">
      <c r="A37" s="236" t="s">
        <v>56</v>
      </c>
      <c r="B37" s="234">
        <v>22.833</v>
      </c>
      <c r="C37" s="231">
        <v>6.086</v>
      </c>
      <c r="D37" s="230">
        <v>0.32499999999999996</v>
      </c>
      <c r="E37" s="231">
        <v>7.954</v>
      </c>
      <c r="F37" s="230">
        <f>SUM(B37:E37)</f>
        <v>37.19799999999999</v>
      </c>
      <c r="G37" s="233">
        <f>F37/$F$9</f>
        <v>0.0008065999206930867</v>
      </c>
      <c r="H37" s="234">
        <v>97.495</v>
      </c>
      <c r="I37" s="231">
        <v>0</v>
      </c>
      <c r="J37" s="230">
        <v>0</v>
      </c>
      <c r="K37" s="231">
        <v>0</v>
      </c>
      <c r="L37" s="230">
        <f>SUM(H37:K37)</f>
        <v>97.495</v>
      </c>
      <c r="M37" s="235">
        <f>IF(ISERROR(F37/L37-1),"         /0",(F37/L37-1))</f>
        <v>-0.6184624852556542</v>
      </c>
      <c r="N37" s="234">
        <v>43.224</v>
      </c>
      <c r="O37" s="231">
        <v>6.086</v>
      </c>
      <c r="P37" s="230">
        <v>2.589</v>
      </c>
      <c r="Q37" s="231">
        <v>10.623999999999999</v>
      </c>
      <c r="R37" s="230">
        <f>SUM(N37:Q37)</f>
        <v>62.522999999999996</v>
      </c>
      <c r="S37" s="233">
        <f>R37/$R$9</f>
        <v>0.0007064172167896059</v>
      </c>
      <c r="T37" s="232">
        <v>122.405</v>
      </c>
      <c r="U37" s="231">
        <v>0.547</v>
      </c>
      <c r="V37" s="230">
        <v>0.49</v>
      </c>
      <c r="W37" s="231">
        <v>0</v>
      </c>
      <c r="X37" s="230">
        <f t="shared" si="6"/>
        <v>123.442</v>
      </c>
      <c r="Y37" s="229">
        <f>IF(ISERROR(R37/X37-1),"         /0",IF(R37/X37&gt;5,"  *  ",(R37/X37-1)))</f>
        <v>-0.4935030216619951</v>
      </c>
    </row>
    <row r="38" spans="1:25" s="285" customFormat="1" ht="18.75" customHeight="1">
      <c r="A38" s="294" t="s">
        <v>57</v>
      </c>
      <c r="B38" s="291">
        <f>SUM(B39:B42)</f>
        <v>816.7699999999999</v>
      </c>
      <c r="C38" s="290">
        <f>SUM(C39:C42)</f>
        <v>281.323</v>
      </c>
      <c r="D38" s="289">
        <f>SUM(D39:D42)</f>
        <v>0.06</v>
      </c>
      <c r="E38" s="290">
        <f>SUM(E39:E42)</f>
        <v>0.06</v>
      </c>
      <c r="F38" s="289">
        <f t="shared" si="0"/>
        <v>1098.2129999999997</v>
      </c>
      <c r="G38" s="292">
        <f t="shared" si="1"/>
        <v>0.02381360607301782</v>
      </c>
      <c r="H38" s="291">
        <f>SUM(H39:H42)</f>
        <v>765.962</v>
      </c>
      <c r="I38" s="290">
        <f>SUM(I39:I42)</f>
        <v>154.56000000000003</v>
      </c>
      <c r="J38" s="289">
        <f>SUM(J39:J42)</f>
        <v>51.698</v>
      </c>
      <c r="K38" s="290">
        <f>SUM(K39:K42)</f>
        <v>2.603</v>
      </c>
      <c r="L38" s="289">
        <f t="shared" si="2"/>
        <v>974.823</v>
      </c>
      <c r="M38" s="293">
        <f t="shared" si="8"/>
        <v>0.12657682471587117</v>
      </c>
      <c r="N38" s="291">
        <f>SUM(N39:N42)</f>
        <v>1296.6380000000001</v>
      </c>
      <c r="O38" s="290">
        <f>SUM(O39:O42)</f>
        <v>473.42900000000003</v>
      </c>
      <c r="P38" s="289">
        <f>SUM(P39:P42)</f>
        <v>0.19</v>
      </c>
      <c r="Q38" s="290">
        <f>SUM(Q39:Q42)</f>
        <v>0.06</v>
      </c>
      <c r="R38" s="289">
        <f t="shared" si="4"/>
        <v>1770.3170000000002</v>
      </c>
      <c r="S38" s="292">
        <f t="shared" si="5"/>
        <v>0.020001957807132174</v>
      </c>
      <c r="T38" s="291">
        <f>SUM(T39:T42)</f>
        <v>1411.2259999999999</v>
      </c>
      <c r="U38" s="290">
        <f>SUM(U39:U42)</f>
        <v>289.48799999999994</v>
      </c>
      <c r="V38" s="289">
        <f>SUM(V39:V42)</f>
        <v>83.86200000000001</v>
      </c>
      <c r="W38" s="290">
        <f>SUM(W39:W42)</f>
        <v>5.713</v>
      </c>
      <c r="X38" s="289">
        <f t="shared" si="6"/>
        <v>1790.289</v>
      </c>
      <c r="Y38" s="286">
        <f t="shared" si="7"/>
        <v>-0.011155740777047618</v>
      </c>
    </row>
    <row r="39" spans="1:25" ht="18.75" customHeight="1">
      <c r="A39" s="236" t="s">
        <v>336</v>
      </c>
      <c r="B39" s="234">
        <v>723.213</v>
      </c>
      <c r="C39" s="231">
        <v>156.648</v>
      </c>
      <c r="D39" s="230">
        <v>0.06</v>
      </c>
      <c r="E39" s="231">
        <v>0.06</v>
      </c>
      <c r="F39" s="230">
        <f t="shared" si="0"/>
        <v>879.9809999999999</v>
      </c>
      <c r="G39" s="233">
        <f t="shared" si="1"/>
        <v>0.019081472251503393</v>
      </c>
      <c r="H39" s="234">
        <v>589.936</v>
      </c>
      <c r="I39" s="231">
        <v>93.915</v>
      </c>
      <c r="J39" s="230">
        <v>0</v>
      </c>
      <c r="K39" s="231">
        <v>0</v>
      </c>
      <c r="L39" s="230">
        <f t="shared" si="2"/>
        <v>683.851</v>
      </c>
      <c r="M39" s="235">
        <f t="shared" si="8"/>
        <v>0.2868022420088585</v>
      </c>
      <c r="N39" s="234">
        <v>1140.4660000000001</v>
      </c>
      <c r="O39" s="231">
        <v>277.219</v>
      </c>
      <c r="P39" s="230">
        <v>0.19</v>
      </c>
      <c r="Q39" s="231">
        <v>0.06</v>
      </c>
      <c r="R39" s="230">
        <f t="shared" si="4"/>
        <v>1417.9350000000002</v>
      </c>
      <c r="S39" s="233">
        <f t="shared" si="5"/>
        <v>0.016020563573222176</v>
      </c>
      <c r="T39" s="232">
        <v>1108.571</v>
      </c>
      <c r="U39" s="231">
        <v>194.71599999999995</v>
      </c>
      <c r="V39" s="230">
        <v>0.159</v>
      </c>
      <c r="W39" s="231">
        <v>0</v>
      </c>
      <c r="X39" s="230">
        <f t="shared" si="6"/>
        <v>1303.446</v>
      </c>
      <c r="Y39" s="229">
        <f t="shared" si="7"/>
        <v>0.08783562955427393</v>
      </c>
    </row>
    <row r="40" spans="1:25" ht="18.75" customHeight="1">
      <c r="A40" s="236" t="s">
        <v>349</v>
      </c>
      <c r="B40" s="234">
        <v>83.39099999999999</v>
      </c>
      <c r="C40" s="231">
        <v>64.193</v>
      </c>
      <c r="D40" s="230">
        <v>0</v>
      </c>
      <c r="E40" s="231">
        <v>0</v>
      </c>
      <c r="F40" s="230">
        <f>SUM(B40:E40)</f>
        <v>147.584</v>
      </c>
      <c r="G40" s="233">
        <f>F40/$F$9</f>
        <v>0.0032002054598518344</v>
      </c>
      <c r="H40" s="234">
        <v>156.529</v>
      </c>
      <c r="I40" s="231">
        <v>58</v>
      </c>
      <c r="J40" s="230"/>
      <c r="K40" s="231"/>
      <c r="L40" s="230">
        <f>SUM(H40:K40)</f>
        <v>214.529</v>
      </c>
      <c r="M40" s="235">
        <f>IF(ISERROR(F40/L40-1),"         /0",(F40/L40-1))</f>
        <v>-0.3120557127474607</v>
      </c>
      <c r="N40" s="234">
        <v>132.004</v>
      </c>
      <c r="O40" s="231">
        <v>118.165</v>
      </c>
      <c r="P40" s="230"/>
      <c r="Q40" s="231"/>
      <c r="R40" s="230">
        <f>SUM(N40:Q40)</f>
        <v>250.16899999999998</v>
      </c>
      <c r="S40" s="233">
        <f>R40/$R$9</f>
        <v>0.0028265388530147135</v>
      </c>
      <c r="T40" s="232">
        <v>249.277</v>
      </c>
      <c r="U40" s="231">
        <v>82.53399999999999</v>
      </c>
      <c r="V40" s="230"/>
      <c r="W40" s="231"/>
      <c r="X40" s="230">
        <f>SUM(T40:W40)</f>
        <v>331.811</v>
      </c>
      <c r="Y40" s="229">
        <f>IF(ISERROR(R40/X40-1),"         /0",IF(R40/X40&gt;5,"  *  ",(R40/X40-1)))</f>
        <v>-0.24604970902109935</v>
      </c>
    </row>
    <row r="41" spans="1:25" ht="18.75" customHeight="1">
      <c r="A41" s="236" t="s">
        <v>337</v>
      </c>
      <c r="B41" s="234">
        <v>8.233</v>
      </c>
      <c r="C41" s="231">
        <v>60.482</v>
      </c>
      <c r="D41" s="230">
        <v>0</v>
      </c>
      <c r="E41" s="231">
        <v>0</v>
      </c>
      <c r="F41" s="230">
        <f>SUM(B41:E41)</f>
        <v>68.715</v>
      </c>
      <c r="G41" s="233">
        <f>F41/$F$9</f>
        <v>0.0014900132681978995</v>
      </c>
      <c r="H41" s="234">
        <v>17.650000000000002</v>
      </c>
      <c r="I41" s="231">
        <v>2.645</v>
      </c>
      <c r="J41" s="230">
        <v>51.698</v>
      </c>
      <c r="K41" s="231">
        <v>2.603</v>
      </c>
      <c r="L41" s="230">
        <f>SUM(H41:K41)</f>
        <v>74.59599999999999</v>
      </c>
      <c r="M41" s="235">
        <f>IF(ISERROR(F41/L41-1),"         /0",(F41/L41-1))</f>
        <v>-0.07883800739986035</v>
      </c>
      <c r="N41" s="234">
        <v>19.794</v>
      </c>
      <c r="O41" s="231">
        <v>78.045</v>
      </c>
      <c r="P41" s="230"/>
      <c r="Q41" s="231"/>
      <c r="R41" s="230">
        <f>SUM(N41:Q41)</f>
        <v>97.839</v>
      </c>
      <c r="S41" s="233">
        <f>R41/$R$9</f>
        <v>0.0011054356648509869</v>
      </c>
      <c r="T41" s="232">
        <v>41.393</v>
      </c>
      <c r="U41" s="231">
        <v>12.238</v>
      </c>
      <c r="V41" s="230">
        <v>83.703</v>
      </c>
      <c r="W41" s="231">
        <v>5.713</v>
      </c>
      <c r="X41" s="230">
        <f>SUM(T41:W41)</f>
        <v>143.047</v>
      </c>
      <c r="Y41" s="229">
        <f>IF(ISERROR(R41/X41-1),"         /0",IF(R41/X41&gt;5,"  *  ",(R41/X41-1)))</f>
        <v>-0.31603598817171974</v>
      </c>
    </row>
    <row r="42" spans="1:25" ht="18.75" customHeight="1" thickBot="1">
      <c r="A42" s="236" t="s">
        <v>56</v>
      </c>
      <c r="B42" s="234">
        <v>1.9329999999999998</v>
      </c>
      <c r="C42" s="231">
        <v>0</v>
      </c>
      <c r="D42" s="230">
        <v>0</v>
      </c>
      <c r="E42" s="231">
        <v>0</v>
      </c>
      <c r="F42" s="230">
        <f>SUM(B42:E42)</f>
        <v>1.9329999999999998</v>
      </c>
      <c r="G42" s="233">
        <f>F42/$F$9</f>
        <v>4.191509346469533E-05</v>
      </c>
      <c r="H42" s="234">
        <v>1.847</v>
      </c>
      <c r="I42" s="231">
        <v>0</v>
      </c>
      <c r="J42" s="230"/>
      <c r="K42" s="231"/>
      <c r="L42" s="230">
        <f>SUM(H42:K42)</f>
        <v>1.847</v>
      </c>
      <c r="M42" s="235">
        <f>IF(ISERROR(F42/L42-1),"         /0",(F42/L42-1))</f>
        <v>0.046561992420140585</v>
      </c>
      <c r="N42" s="234">
        <v>4.374</v>
      </c>
      <c r="O42" s="231">
        <v>0</v>
      </c>
      <c r="P42" s="230"/>
      <c r="Q42" s="231"/>
      <c r="R42" s="230">
        <f>SUM(N42:Q42)</f>
        <v>4.374</v>
      </c>
      <c r="S42" s="233">
        <f>R42/$R$9</f>
        <v>4.941971604429948E-05</v>
      </c>
      <c r="T42" s="232">
        <v>11.985</v>
      </c>
      <c r="U42" s="231">
        <v>0</v>
      </c>
      <c r="V42" s="230"/>
      <c r="W42" s="231"/>
      <c r="X42" s="230">
        <f>SUM(T42:W42)</f>
        <v>11.985</v>
      </c>
      <c r="Y42" s="229">
        <f>IF(ISERROR(R42/X42-1),"         /0",IF(R42/X42&gt;5,"  *  ",(R42/X42-1)))</f>
        <v>-0.635043804755945</v>
      </c>
    </row>
    <row r="43" spans="1:25" s="221" customFormat="1" ht="18.75" customHeight="1" thickBot="1">
      <c r="A43" s="281" t="s">
        <v>56</v>
      </c>
      <c r="B43" s="278">
        <v>66.299</v>
      </c>
      <c r="C43" s="277">
        <v>0</v>
      </c>
      <c r="D43" s="276">
        <v>0</v>
      </c>
      <c r="E43" s="277">
        <v>2.582</v>
      </c>
      <c r="F43" s="276">
        <f t="shared" si="0"/>
        <v>68.881</v>
      </c>
      <c r="G43" s="279">
        <f t="shared" si="1"/>
        <v>0.001493612805453533</v>
      </c>
      <c r="H43" s="278">
        <v>58.129000000000005</v>
      </c>
      <c r="I43" s="277">
        <v>0</v>
      </c>
      <c r="J43" s="276">
        <v>0</v>
      </c>
      <c r="K43" s="277">
        <v>0</v>
      </c>
      <c r="L43" s="276">
        <f t="shared" si="2"/>
        <v>58.129000000000005</v>
      </c>
      <c r="M43" s="280">
        <f t="shared" si="8"/>
        <v>0.18496791618641284</v>
      </c>
      <c r="N43" s="278">
        <v>123.58800000000001</v>
      </c>
      <c r="O43" s="277">
        <v>0</v>
      </c>
      <c r="P43" s="276">
        <v>0</v>
      </c>
      <c r="Q43" s="277">
        <v>2.582</v>
      </c>
      <c r="R43" s="276">
        <f t="shared" si="4"/>
        <v>126.17</v>
      </c>
      <c r="S43" s="279">
        <f t="shared" si="5"/>
        <v>0.0014255339673775185</v>
      </c>
      <c r="T43" s="278">
        <v>88.40199999999999</v>
      </c>
      <c r="U43" s="277">
        <v>0</v>
      </c>
      <c r="V43" s="276">
        <v>0</v>
      </c>
      <c r="W43" s="277">
        <v>0</v>
      </c>
      <c r="X43" s="289">
        <f>SUM(T43:W43)</f>
        <v>88.40199999999999</v>
      </c>
      <c r="Y43" s="273">
        <f t="shared" si="7"/>
        <v>0.42723015316395574</v>
      </c>
    </row>
    <row r="44" ht="15" thickTop="1">
      <c r="A44" s="122" t="s">
        <v>43</v>
      </c>
    </row>
    <row r="45" ht="14.25">
      <c r="A45" s="122" t="s">
        <v>55</v>
      </c>
    </row>
    <row r="46" ht="14.25">
      <c r="A46" s="129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4:Y65536 M44:M65536 Y3 M3">
    <cfRule type="cellIs" priority="5" dxfId="90" operator="lessThan" stopIfTrue="1">
      <formula>0</formula>
    </cfRule>
  </conditionalFormatting>
  <conditionalFormatting sqref="Y10:Y43 M10:M43">
    <cfRule type="cellIs" priority="6" dxfId="90" operator="lessThan" stopIfTrue="1">
      <formula>0</formula>
    </cfRule>
    <cfRule type="cellIs" priority="7" dxfId="92" operator="greaterThanOrEqual" stopIfTrue="1">
      <formula>0</formula>
    </cfRule>
  </conditionalFormatting>
  <conditionalFormatting sqref="M5:M8 Y5:Y8">
    <cfRule type="cellIs" priority="1" dxfId="90" operator="lessThan" stopIfTrue="1">
      <formula>0</formula>
    </cfRule>
  </conditionalFormatting>
  <conditionalFormatting sqref="Y9 M9">
    <cfRule type="cellIs" priority="2" dxfId="90" operator="lessThan" stopIfTrue="1">
      <formula>0</formula>
    </cfRule>
    <cfRule type="cellIs" priority="3" dxfId="92" operator="greaterThanOrEqual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75"/>
  <sheetViews>
    <sheetView showGridLines="0" zoomScale="80" zoomScaleNormal="80" zoomScalePageLayoutView="0" workbookViewId="0" topLeftCell="A1">
      <selection activeCell="T72" sqref="T72:W72"/>
    </sheetView>
  </sheetViews>
  <sheetFormatPr defaultColWidth="8.00390625" defaultRowHeight="15"/>
  <cols>
    <col min="1" max="1" width="22.8515625" style="129" customWidth="1"/>
    <col min="2" max="2" width="8.421875" style="129" customWidth="1"/>
    <col min="3" max="3" width="9.7109375" style="129" bestFit="1" customWidth="1"/>
    <col min="4" max="4" width="8.00390625" style="129" bestFit="1" customWidth="1"/>
    <col min="5" max="5" width="9.7109375" style="129" bestFit="1" customWidth="1"/>
    <col min="6" max="6" width="8.57421875" style="129" customWidth="1"/>
    <col min="7" max="7" width="9.421875" style="129" customWidth="1"/>
    <col min="8" max="8" width="9.28125" style="129" bestFit="1" customWidth="1"/>
    <col min="9" max="9" width="9.7109375" style="129" bestFit="1" customWidth="1"/>
    <col min="10" max="10" width="8.140625" style="129" customWidth="1"/>
    <col min="11" max="11" width="9.00390625" style="129" customWidth="1"/>
    <col min="12" max="12" width="9.140625" style="129" customWidth="1"/>
    <col min="13" max="13" width="10.28125" style="129" bestFit="1" customWidth="1"/>
    <col min="14" max="14" width="9.28125" style="129" bestFit="1" customWidth="1"/>
    <col min="15" max="15" width="10.140625" style="129" customWidth="1"/>
    <col min="16" max="16" width="8.421875" style="129" bestFit="1" customWidth="1"/>
    <col min="17" max="17" width="9.140625" style="129" customWidth="1"/>
    <col min="18" max="18" width="9.8515625" style="129" bestFit="1" customWidth="1"/>
    <col min="19" max="19" width="9.140625" style="129" customWidth="1"/>
    <col min="20" max="20" width="10.421875" style="129" customWidth="1"/>
    <col min="21" max="21" width="10.28125" style="129" customWidth="1"/>
    <col min="22" max="22" width="8.8515625" style="129" customWidth="1"/>
    <col min="23" max="23" width="10.28125" style="129" customWidth="1"/>
    <col min="24" max="24" width="9.8515625" style="129" bestFit="1" customWidth="1"/>
    <col min="25" max="25" width="8.7109375" style="129" bestFit="1" customWidth="1"/>
    <col min="26" max="16384" width="8.00390625" style="129" customWidth="1"/>
  </cols>
  <sheetData>
    <row r="1" spans="24:25" ht="18.75" thickBot="1">
      <c r="X1" s="550" t="s">
        <v>28</v>
      </c>
      <c r="Y1" s="551"/>
    </row>
    <row r="2" ht="5.25" customHeight="1" thickBot="1"/>
    <row r="3" spans="1:25" ht="24.75" customHeight="1" thickTop="1">
      <c r="A3" s="606" t="s">
        <v>73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7"/>
      <c r="T3" s="607"/>
      <c r="U3" s="607"/>
      <c r="V3" s="607"/>
      <c r="W3" s="607"/>
      <c r="X3" s="607"/>
      <c r="Y3" s="608"/>
    </row>
    <row r="4" spans="1:25" ht="21" customHeight="1" thickBot="1">
      <c r="A4" s="617" t="s">
        <v>45</v>
      </c>
      <c r="B4" s="618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18"/>
      <c r="U4" s="618"/>
      <c r="V4" s="618"/>
      <c r="W4" s="618"/>
      <c r="X4" s="618"/>
      <c r="Y4" s="619"/>
    </row>
    <row r="5" spans="1:25" s="272" customFormat="1" ht="15.75" customHeight="1" thickBot="1" thickTop="1">
      <c r="A5" s="555" t="s">
        <v>68</v>
      </c>
      <c r="B5" s="623" t="s">
        <v>36</v>
      </c>
      <c r="C5" s="624"/>
      <c r="D5" s="624"/>
      <c r="E5" s="624"/>
      <c r="F5" s="624"/>
      <c r="G5" s="624"/>
      <c r="H5" s="624"/>
      <c r="I5" s="624"/>
      <c r="J5" s="625"/>
      <c r="K5" s="625"/>
      <c r="L5" s="625"/>
      <c r="M5" s="626"/>
      <c r="N5" s="623" t="s">
        <v>35</v>
      </c>
      <c r="O5" s="624"/>
      <c r="P5" s="624"/>
      <c r="Q5" s="624"/>
      <c r="R5" s="624"/>
      <c r="S5" s="624"/>
      <c r="T5" s="624"/>
      <c r="U5" s="624"/>
      <c r="V5" s="624"/>
      <c r="W5" s="624"/>
      <c r="X5" s="624"/>
      <c r="Y5" s="627"/>
    </row>
    <row r="6" spans="1:25" s="169" customFormat="1" ht="26.25" customHeight="1" thickBot="1">
      <c r="A6" s="556"/>
      <c r="B6" s="632" t="s">
        <v>154</v>
      </c>
      <c r="C6" s="633"/>
      <c r="D6" s="633"/>
      <c r="E6" s="633"/>
      <c r="F6" s="633"/>
      <c r="G6" s="609" t="s">
        <v>34</v>
      </c>
      <c r="H6" s="632" t="s">
        <v>155</v>
      </c>
      <c r="I6" s="633"/>
      <c r="J6" s="633"/>
      <c r="K6" s="633"/>
      <c r="L6" s="633"/>
      <c r="M6" s="620" t="s">
        <v>33</v>
      </c>
      <c r="N6" s="632" t="s">
        <v>156</v>
      </c>
      <c r="O6" s="633"/>
      <c r="P6" s="633"/>
      <c r="Q6" s="633"/>
      <c r="R6" s="633"/>
      <c r="S6" s="609" t="s">
        <v>34</v>
      </c>
      <c r="T6" s="632" t="s">
        <v>157</v>
      </c>
      <c r="U6" s="633"/>
      <c r="V6" s="633"/>
      <c r="W6" s="633"/>
      <c r="X6" s="633"/>
      <c r="Y6" s="614" t="s">
        <v>33</v>
      </c>
    </row>
    <row r="7" spans="1:25" s="169" customFormat="1" ht="26.25" customHeight="1">
      <c r="A7" s="557"/>
      <c r="B7" s="549" t="s">
        <v>22</v>
      </c>
      <c r="C7" s="545"/>
      <c r="D7" s="544" t="s">
        <v>21</v>
      </c>
      <c r="E7" s="545"/>
      <c r="F7" s="634" t="s">
        <v>17</v>
      </c>
      <c r="G7" s="610"/>
      <c r="H7" s="549" t="s">
        <v>22</v>
      </c>
      <c r="I7" s="545"/>
      <c r="J7" s="544" t="s">
        <v>21</v>
      </c>
      <c r="K7" s="545"/>
      <c r="L7" s="634" t="s">
        <v>17</v>
      </c>
      <c r="M7" s="621"/>
      <c r="N7" s="549" t="s">
        <v>22</v>
      </c>
      <c r="O7" s="545"/>
      <c r="P7" s="544" t="s">
        <v>21</v>
      </c>
      <c r="Q7" s="545"/>
      <c r="R7" s="634" t="s">
        <v>17</v>
      </c>
      <c r="S7" s="610"/>
      <c r="T7" s="549" t="s">
        <v>22</v>
      </c>
      <c r="U7" s="545"/>
      <c r="V7" s="544" t="s">
        <v>21</v>
      </c>
      <c r="W7" s="545"/>
      <c r="X7" s="634" t="s">
        <v>17</v>
      </c>
      <c r="Y7" s="615"/>
    </row>
    <row r="8" spans="1:25" s="268" customFormat="1" ht="28.5" thickBot="1">
      <c r="A8" s="558"/>
      <c r="B8" s="271" t="s">
        <v>31</v>
      </c>
      <c r="C8" s="269" t="s">
        <v>30</v>
      </c>
      <c r="D8" s="270" t="s">
        <v>31</v>
      </c>
      <c r="E8" s="269" t="s">
        <v>30</v>
      </c>
      <c r="F8" s="605"/>
      <c r="G8" s="611"/>
      <c r="H8" s="271" t="s">
        <v>31</v>
      </c>
      <c r="I8" s="269" t="s">
        <v>30</v>
      </c>
      <c r="J8" s="270" t="s">
        <v>31</v>
      </c>
      <c r="K8" s="269" t="s">
        <v>30</v>
      </c>
      <c r="L8" s="605"/>
      <c r="M8" s="622"/>
      <c r="N8" s="271" t="s">
        <v>31</v>
      </c>
      <c r="O8" s="269" t="s">
        <v>30</v>
      </c>
      <c r="P8" s="270" t="s">
        <v>31</v>
      </c>
      <c r="Q8" s="269" t="s">
        <v>30</v>
      </c>
      <c r="R8" s="605"/>
      <c r="S8" s="611"/>
      <c r="T8" s="271" t="s">
        <v>31</v>
      </c>
      <c r="U8" s="269" t="s">
        <v>30</v>
      </c>
      <c r="V8" s="270" t="s">
        <v>31</v>
      </c>
      <c r="W8" s="269" t="s">
        <v>30</v>
      </c>
      <c r="X8" s="605"/>
      <c r="Y8" s="616"/>
    </row>
    <row r="9" spans="1:25" s="158" customFormat="1" ht="18" customHeight="1" thickBot="1" thickTop="1">
      <c r="A9" s="331" t="s">
        <v>24</v>
      </c>
      <c r="B9" s="330">
        <f>B10+B27+B45+B56+B67+B72</f>
        <v>26289.170000000006</v>
      </c>
      <c r="C9" s="329">
        <f>C10+C27+C45+C56+C67+C72</f>
        <v>15899.264000000003</v>
      </c>
      <c r="D9" s="327">
        <f>D10+D27+D45+D56+D67+D72</f>
        <v>2191.6979999999994</v>
      </c>
      <c r="E9" s="328">
        <f>E10+E27+E45+E56+E67+E72</f>
        <v>1736.9070000000004</v>
      </c>
      <c r="F9" s="327">
        <f aca="true" t="shared" si="0" ref="F9:F44">SUM(B9:E9)</f>
        <v>46117.039000000004</v>
      </c>
      <c r="G9" s="339">
        <f aca="true" t="shared" si="1" ref="G9:G44">F9/$F$9</f>
        <v>1</v>
      </c>
      <c r="H9" s="330">
        <f>H10+H27+H45+H56+H67+H72</f>
        <v>24136.258</v>
      </c>
      <c r="I9" s="329">
        <f>I10+I27+I45+I56+I67+I72</f>
        <v>14693.407</v>
      </c>
      <c r="J9" s="327">
        <f>J10+J27+J45+J56+J67+J72</f>
        <v>4203.979</v>
      </c>
      <c r="K9" s="328">
        <f>K10+K27+K45+K56+K67+K72</f>
        <v>2060.785</v>
      </c>
      <c r="L9" s="327">
        <f aca="true" t="shared" si="2" ref="L9:L44">SUM(H9:K9)</f>
        <v>45094.429000000004</v>
      </c>
      <c r="M9" s="411">
        <f aca="true" t="shared" si="3" ref="M9:M55">IF(ISERROR(F9/L9-1),"         /0",(F9/L9-1))</f>
        <v>0.02267708057684903</v>
      </c>
      <c r="N9" s="416">
        <f>N10+N27+N45+N56+N67+N72</f>
        <v>51685.389</v>
      </c>
      <c r="O9" s="329">
        <f>O10+O27+O45+O56+O67+O72</f>
        <v>30088.896000000004</v>
      </c>
      <c r="P9" s="327">
        <f>P10+P27+P45+P56+P67+P72</f>
        <v>4450.656</v>
      </c>
      <c r="Q9" s="328">
        <f>Q10+Q27+Q45+Q56+Q67+Q72</f>
        <v>2282.245</v>
      </c>
      <c r="R9" s="327">
        <f aca="true" t="shared" si="4" ref="R9:R44">SUM(N9:Q9)</f>
        <v>88507.186</v>
      </c>
      <c r="S9" s="432">
        <f aca="true" t="shared" si="5" ref="S9:S44">R9/$R$9</f>
        <v>1</v>
      </c>
      <c r="T9" s="330">
        <f>T10+T27+T45+T56+T67+T72</f>
        <v>47058.466</v>
      </c>
      <c r="U9" s="329">
        <f>U10+U27+U45+U56+U67+U72</f>
        <v>29394.234</v>
      </c>
      <c r="V9" s="327">
        <f>V10+V27+V45+V56+V67+V72</f>
        <v>8736.677000000001</v>
      </c>
      <c r="W9" s="328">
        <f>W10+W27+W45+W56+W67+W72</f>
        <v>4498.844999999999</v>
      </c>
      <c r="X9" s="327">
        <f aca="true" t="shared" si="6" ref="X9:X44">SUM(T9:W9)</f>
        <v>89688.222</v>
      </c>
      <c r="Y9" s="326">
        <f>IF(ISERROR(R9/X9-1),"         /0",(R9/X9-1))</f>
        <v>-0.013168239637975976</v>
      </c>
    </row>
    <row r="10" spans="1:25" s="237" customFormat="1" ht="18.75" customHeight="1">
      <c r="A10" s="244" t="s">
        <v>61</v>
      </c>
      <c r="B10" s="241">
        <f>SUM(B11:B26)</f>
        <v>16800.038000000004</v>
      </c>
      <c r="C10" s="240">
        <f>SUM(C11:C26)</f>
        <v>8036.206000000001</v>
      </c>
      <c r="D10" s="239">
        <f>SUM(D11:D26)</f>
        <v>2058.091</v>
      </c>
      <c r="E10" s="312">
        <f>SUM(E11:E26)</f>
        <v>1271.5520000000001</v>
      </c>
      <c r="F10" s="239">
        <f t="shared" si="0"/>
        <v>28165.887000000006</v>
      </c>
      <c r="G10" s="242">
        <f t="shared" si="1"/>
        <v>0.6107479493642253</v>
      </c>
      <c r="H10" s="241">
        <f>SUM(H11:H26)</f>
        <v>14518.39</v>
      </c>
      <c r="I10" s="240">
        <f>SUM(I11:I26)</f>
        <v>6124.549</v>
      </c>
      <c r="J10" s="239">
        <f>SUM(J11:J26)</f>
        <v>3864.174</v>
      </c>
      <c r="K10" s="312">
        <f>SUM(K11:K26)</f>
        <v>1803.512</v>
      </c>
      <c r="L10" s="239">
        <f t="shared" si="2"/>
        <v>26310.624999999996</v>
      </c>
      <c r="M10" s="412">
        <f t="shared" si="3"/>
        <v>0.07051379433213811</v>
      </c>
      <c r="N10" s="417">
        <f>SUM(N11:N26)</f>
        <v>34330.869</v>
      </c>
      <c r="O10" s="240">
        <f>SUM(O11:O26)</f>
        <v>15588.601000000002</v>
      </c>
      <c r="P10" s="239">
        <f>SUM(P11:P26)</f>
        <v>4294.853999999999</v>
      </c>
      <c r="Q10" s="312">
        <f>SUM(Q11:Q26)</f>
        <v>1460.9370000000001</v>
      </c>
      <c r="R10" s="239">
        <f t="shared" si="4"/>
        <v>55675.261</v>
      </c>
      <c r="S10" s="433">
        <f t="shared" si="5"/>
        <v>0.6290479170809927</v>
      </c>
      <c r="T10" s="241">
        <f>SUM(T11:T26)</f>
        <v>29691.848999999995</v>
      </c>
      <c r="U10" s="240">
        <f>SUM(U11:U26)</f>
        <v>13071.768999999998</v>
      </c>
      <c r="V10" s="239">
        <f>SUM(V11:V26)</f>
        <v>7978.290000000001</v>
      </c>
      <c r="W10" s="312">
        <f>SUM(W11:W26)</f>
        <v>3843.209</v>
      </c>
      <c r="X10" s="239">
        <f t="shared" si="6"/>
        <v>54585.117</v>
      </c>
      <c r="Y10" s="238">
        <f aca="true" t="shared" si="7" ref="Y10:Y44">IF(ISERROR(R10/X10-1),"         /0",IF(R10/X10&gt;5,"  *  ",(R10/X10-1)))</f>
        <v>0.019971451192456025</v>
      </c>
    </row>
    <row r="11" spans="1:25" ht="18.75" customHeight="1">
      <c r="A11" s="236" t="s">
        <v>205</v>
      </c>
      <c r="B11" s="234">
        <v>5190.648</v>
      </c>
      <c r="C11" s="231">
        <v>2563.469</v>
      </c>
      <c r="D11" s="230">
        <v>0</v>
      </c>
      <c r="E11" s="283">
        <v>0</v>
      </c>
      <c r="F11" s="230">
        <f t="shared" si="0"/>
        <v>7754.117</v>
      </c>
      <c r="G11" s="233">
        <f t="shared" si="1"/>
        <v>0.16813995798819606</v>
      </c>
      <c r="H11" s="234">
        <v>3719.729</v>
      </c>
      <c r="I11" s="231">
        <v>1147.3500000000001</v>
      </c>
      <c r="J11" s="230"/>
      <c r="K11" s="283"/>
      <c r="L11" s="230">
        <f t="shared" si="2"/>
        <v>4867.079</v>
      </c>
      <c r="M11" s="413">
        <f t="shared" si="3"/>
        <v>0.5931767287935947</v>
      </c>
      <c r="N11" s="418">
        <v>11111.550000000001</v>
      </c>
      <c r="O11" s="231">
        <v>4944.670000000001</v>
      </c>
      <c r="P11" s="230">
        <v>1190.55</v>
      </c>
      <c r="Q11" s="283"/>
      <c r="R11" s="230">
        <f t="shared" si="4"/>
        <v>17246.77</v>
      </c>
      <c r="S11" s="434">
        <f t="shared" si="5"/>
        <v>0.19486293463222298</v>
      </c>
      <c r="T11" s="234">
        <v>7977.222</v>
      </c>
      <c r="U11" s="231">
        <v>2544.1859999999997</v>
      </c>
      <c r="V11" s="230"/>
      <c r="W11" s="283"/>
      <c r="X11" s="230">
        <f t="shared" si="6"/>
        <v>10521.408</v>
      </c>
      <c r="Y11" s="229">
        <f t="shared" si="7"/>
        <v>0.6392074140647337</v>
      </c>
    </row>
    <row r="12" spans="1:25" ht="18.75" customHeight="1">
      <c r="A12" s="236" t="s">
        <v>178</v>
      </c>
      <c r="B12" s="234">
        <v>4591.073</v>
      </c>
      <c r="C12" s="231">
        <v>2996.202</v>
      </c>
      <c r="D12" s="230">
        <v>0</v>
      </c>
      <c r="E12" s="283">
        <v>0</v>
      </c>
      <c r="F12" s="230">
        <f t="shared" si="0"/>
        <v>7587.275000000001</v>
      </c>
      <c r="G12" s="233">
        <f t="shared" si="1"/>
        <v>0.16452216283877202</v>
      </c>
      <c r="H12" s="234">
        <v>3165.765</v>
      </c>
      <c r="I12" s="231">
        <v>2603.915</v>
      </c>
      <c r="J12" s="230"/>
      <c r="K12" s="283"/>
      <c r="L12" s="230">
        <f t="shared" si="2"/>
        <v>5769.68</v>
      </c>
      <c r="M12" s="413">
        <f t="shared" si="3"/>
        <v>0.31502527003230685</v>
      </c>
      <c r="N12" s="418">
        <v>8434.687</v>
      </c>
      <c r="O12" s="231">
        <v>5948.2119999999995</v>
      </c>
      <c r="P12" s="230"/>
      <c r="Q12" s="283"/>
      <c r="R12" s="230">
        <f t="shared" si="4"/>
        <v>14382.899</v>
      </c>
      <c r="S12" s="434">
        <f t="shared" si="5"/>
        <v>0.16250543769406475</v>
      </c>
      <c r="T12" s="234">
        <v>6550.1</v>
      </c>
      <c r="U12" s="231">
        <v>5608.333</v>
      </c>
      <c r="V12" s="230"/>
      <c r="W12" s="283"/>
      <c r="X12" s="230">
        <f t="shared" si="6"/>
        <v>12158.433</v>
      </c>
      <c r="Y12" s="229">
        <f t="shared" si="7"/>
        <v>0.18295663594149003</v>
      </c>
    </row>
    <row r="13" spans="1:25" ht="18.75" customHeight="1">
      <c r="A13" s="236" t="s">
        <v>206</v>
      </c>
      <c r="B13" s="234">
        <v>1947.818</v>
      </c>
      <c r="C13" s="231">
        <v>426.925</v>
      </c>
      <c r="D13" s="230">
        <v>0</v>
      </c>
      <c r="E13" s="283">
        <v>0</v>
      </c>
      <c r="F13" s="230">
        <f t="shared" si="0"/>
        <v>2374.743</v>
      </c>
      <c r="G13" s="233">
        <f t="shared" si="1"/>
        <v>0.05149383072924521</v>
      </c>
      <c r="H13" s="234">
        <v>2677.757</v>
      </c>
      <c r="I13" s="231">
        <v>723.273</v>
      </c>
      <c r="J13" s="230"/>
      <c r="K13" s="283"/>
      <c r="L13" s="230">
        <f t="shared" si="2"/>
        <v>3401.03</v>
      </c>
      <c r="M13" s="413">
        <f t="shared" si="3"/>
        <v>-0.3017577028135595</v>
      </c>
      <c r="N13" s="418">
        <v>4187.003</v>
      </c>
      <c r="O13" s="231">
        <v>927.4970000000001</v>
      </c>
      <c r="P13" s="230"/>
      <c r="Q13" s="283"/>
      <c r="R13" s="230">
        <f t="shared" si="4"/>
        <v>5114.5</v>
      </c>
      <c r="S13" s="434">
        <f t="shared" si="5"/>
        <v>0.05778626833757883</v>
      </c>
      <c r="T13" s="234">
        <v>5419.5509999999995</v>
      </c>
      <c r="U13" s="231">
        <v>1324.026</v>
      </c>
      <c r="V13" s="230"/>
      <c r="W13" s="283"/>
      <c r="X13" s="230">
        <f t="shared" si="6"/>
        <v>6743.576999999999</v>
      </c>
      <c r="Y13" s="229">
        <f t="shared" si="7"/>
        <v>-0.24157461240525602</v>
      </c>
    </row>
    <row r="14" spans="1:25" ht="18.75" customHeight="1">
      <c r="A14" s="236" t="s">
        <v>207</v>
      </c>
      <c r="B14" s="234">
        <v>1613.356</v>
      </c>
      <c r="C14" s="231">
        <v>543.0260000000001</v>
      </c>
      <c r="D14" s="230">
        <v>0</v>
      </c>
      <c r="E14" s="283">
        <v>0</v>
      </c>
      <c r="F14" s="230">
        <f t="shared" si="0"/>
        <v>2156.382</v>
      </c>
      <c r="G14" s="233">
        <f t="shared" si="1"/>
        <v>0.04675889967697189</v>
      </c>
      <c r="H14" s="234">
        <v>1543.3890000000001</v>
      </c>
      <c r="I14" s="231">
        <v>508.526</v>
      </c>
      <c r="J14" s="230"/>
      <c r="K14" s="283"/>
      <c r="L14" s="230">
        <f t="shared" si="2"/>
        <v>2051.915</v>
      </c>
      <c r="M14" s="413">
        <f t="shared" si="3"/>
        <v>0.050911952980508435</v>
      </c>
      <c r="N14" s="418">
        <v>3249.8959999999997</v>
      </c>
      <c r="O14" s="231">
        <v>959.3230000000001</v>
      </c>
      <c r="P14" s="230"/>
      <c r="Q14" s="283"/>
      <c r="R14" s="230">
        <f t="shared" si="4"/>
        <v>4209.219</v>
      </c>
      <c r="S14" s="434">
        <f t="shared" si="5"/>
        <v>0.04755793501332197</v>
      </c>
      <c r="T14" s="234">
        <v>2728.717</v>
      </c>
      <c r="U14" s="231">
        <v>901.5930000000001</v>
      </c>
      <c r="V14" s="230"/>
      <c r="W14" s="283"/>
      <c r="X14" s="230">
        <f t="shared" si="6"/>
        <v>3630.3100000000004</v>
      </c>
      <c r="Y14" s="229">
        <f t="shared" si="7"/>
        <v>0.1594654450997297</v>
      </c>
    </row>
    <row r="15" spans="1:25" ht="18.75" customHeight="1">
      <c r="A15" s="236" t="s">
        <v>209</v>
      </c>
      <c r="B15" s="234">
        <v>0</v>
      </c>
      <c r="C15" s="231">
        <v>0</v>
      </c>
      <c r="D15" s="230">
        <v>1104.839</v>
      </c>
      <c r="E15" s="283">
        <v>876.545</v>
      </c>
      <c r="F15" s="230">
        <f t="shared" si="0"/>
        <v>1981.384</v>
      </c>
      <c r="G15" s="233">
        <f t="shared" si="1"/>
        <v>0.042964250154915624</v>
      </c>
      <c r="H15" s="234"/>
      <c r="I15" s="231"/>
      <c r="J15" s="230">
        <v>1053</v>
      </c>
      <c r="K15" s="283">
        <v>955.232</v>
      </c>
      <c r="L15" s="230">
        <f t="shared" si="2"/>
        <v>2008.232</v>
      </c>
      <c r="M15" s="413">
        <f t="shared" si="3"/>
        <v>-0.013368973305873055</v>
      </c>
      <c r="N15" s="418"/>
      <c r="O15" s="231"/>
      <c r="P15" s="230">
        <v>1104.839</v>
      </c>
      <c r="Q15" s="283">
        <v>876.545</v>
      </c>
      <c r="R15" s="230">
        <f t="shared" si="4"/>
        <v>1981.384</v>
      </c>
      <c r="S15" s="434">
        <f t="shared" si="5"/>
        <v>0.022386702024398335</v>
      </c>
      <c r="T15" s="234"/>
      <c r="U15" s="231"/>
      <c r="V15" s="230">
        <v>2324.1980000000003</v>
      </c>
      <c r="W15" s="283">
        <v>2104.582</v>
      </c>
      <c r="X15" s="230">
        <f t="shared" si="6"/>
        <v>4428.780000000001</v>
      </c>
      <c r="Y15" s="229">
        <f t="shared" si="7"/>
        <v>-0.5526117802193833</v>
      </c>
    </row>
    <row r="16" spans="1:25" ht="18.75" customHeight="1">
      <c r="A16" s="236" t="s">
        <v>210</v>
      </c>
      <c r="B16" s="234">
        <v>1115.228</v>
      </c>
      <c r="C16" s="231">
        <v>263.383</v>
      </c>
      <c r="D16" s="230">
        <v>0</v>
      </c>
      <c r="E16" s="283">
        <v>50.477</v>
      </c>
      <c r="F16" s="230">
        <f>SUM(B16:E16)</f>
        <v>1429.0880000000002</v>
      </c>
      <c r="G16" s="233">
        <f>F16/$F$9</f>
        <v>0.030988286129992</v>
      </c>
      <c r="H16" s="234">
        <v>1402.04</v>
      </c>
      <c r="I16" s="231">
        <v>398.74899999999997</v>
      </c>
      <c r="J16" s="230"/>
      <c r="K16" s="283"/>
      <c r="L16" s="230">
        <f>SUM(H16:K16)</f>
        <v>1800.789</v>
      </c>
      <c r="M16" s="413">
        <f>IF(ISERROR(F16/L16-1),"         /0",(F16/L16-1))</f>
        <v>-0.2064100791375335</v>
      </c>
      <c r="N16" s="418">
        <v>2625.357</v>
      </c>
      <c r="O16" s="231">
        <v>596.843</v>
      </c>
      <c r="P16" s="230"/>
      <c r="Q16" s="283">
        <v>50.477</v>
      </c>
      <c r="R16" s="230">
        <f>SUM(N16:Q16)</f>
        <v>3272.6769999999997</v>
      </c>
      <c r="S16" s="434">
        <f>R16/$R$9</f>
        <v>0.03697639872992911</v>
      </c>
      <c r="T16" s="234">
        <v>3471.3469999999998</v>
      </c>
      <c r="U16" s="231">
        <v>1033.4859999999999</v>
      </c>
      <c r="V16" s="230"/>
      <c r="W16" s="283"/>
      <c r="X16" s="230">
        <f>SUM(T16:W16)</f>
        <v>4504.833</v>
      </c>
      <c r="Y16" s="229">
        <f>IF(ISERROR(R16/X16-1),"         /0",IF(R16/X16&gt;5,"  *  ",(R16/X16-1)))</f>
        <v>-0.27351868537635027</v>
      </c>
    </row>
    <row r="17" spans="1:25" ht="18.75" customHeight="1">
      <c r="A17" s="236" t="s">
        <v>180</v>
      </c>
      <c r="B17" s="234">
        <v>0</v>
      </c>
      <c r="C17" s="231">
        <v>0</v>
      </c>
      <c r="D17" s="230">
        <v>944.752</v>
      </c>
      <c r="E17" s="283">
        <v>330.38</v>
      </c>
      <c r="F17" s="230">
        <f>SUM(B17:E17)</f>
        <v>1275.132</v>
      </c>
      <c r="G17" s="233">
        <f>F17/$F$9</f>
        <v>0.02764991048102633</v>
      </c>
      <c r="H17" s="234"/>
      <c r="I17" s="231"/>
      <c r="J17" s="230"/>
      <c r="K17" s="283"/>
      <c r="L17" s="230">
        <f>SUM(H17:K17)</f>
        <v>0</v>
      </c>
      <c r="M17" s="413" t="str">
        <f>IF(ISERROR(F17/L17-1),"         /0",(F17/L17-1))</f>
        <v>         /0</v>
      </c>
      <c r="N17" s="418"/>
      <c r="O17" s="231"/>
      <c r="P17" s="230">
        <v>1799.128</v>
      </c>
      <c r="Q17" s="283">
        <v>482.46500000000003</v>
      </c>
      <c r="R17" s="230">
        <f>SUM(N17:Q17)</f>
        <v>2281.593</v>
      </c>
      <c r="S17" s="434">
        <f>R17/$R$9</f>
        <v>0.0257786186988252</v>
      </c>
      <c r="T17" s="234"/>
      <c r="U17" s="231"/>
      <c r="V17" s="230"/>
      <c r="W17" s="283"/>
      <c r="X17" s="230">
        <f>SUM(T17:W17)</f>
        <v>0</v>
      </c>
      <c r="Y17" s="229" t="str">
        <f>IF(ISERROR(R17/X17-1),"         /0",IF(R17/X17&gt;5,"  *  ",(R17/X17-1)))</f>
        <v>         /0</v>
      </c>
    </row>
    <row r="18" spans="1:25" ht="18.75" customHeight="1">
      <c r="A18" s="236" t="s">
        <v>211</v>
      </c>
      <c r="B18" s="234">
        <v>932.148</v>
      </c>
      <c r="C18" s="231">
        <v>0</v>
      </c>
      <c r="D18" s="230">
        <v>0</v>
      </c>
      <c r="E18" s="283">
        <v>0</v>
      </c>
      <c r="F18" s="230">
        <f>SUM(B18:E18)</f>
        <v>932.148</v>
      </c>
      <c r="G18" s="233">
        <f>F18/$F$9</f>
        <v>0.02021265936002526</v>
      </c>
      <c r="H18" s="234">
        <v>523.827</v>
      </c>
      <c r="I18" s="231"/>
      <c r="J18" s="230"/>
      <c r="K18" s="283"/>
      <c r="L18" s="230">
        <f>SUM(H18:K18)</f>
        <v>523.827</v>
      </c>
      <c r="M18" s="413">
        <f>IF(ISERROR(F18/L18-1),"         /0",(F18/L18-1))</f>
        <v>0.7794959022730787</v>
      </c>
      <c r="N18" s="418">
        <v>2182.174</v>
      </c>
      <c r="O18" s="231"/>
      <c r="P18" s="230"/>
      <c r="Q18" s="283"/>
      <c r="R18" s="230">
        <f>SUM(N18:Q18)</f>
        <v>2182.174</v>
      </c>
      <c r="S18" s="434">
        <f>R18/$R$9</f>
        <v>0.02465533137614385</v>
      </c>
      <c r="T18" s="234">
        <v>889.2289999999999</v>
      </c>
      <c r="U18" s="231"/>
      <c r="V18" s="230"/>
      <c r="W18" s="283"/>
      <c r="X18" s="230">
        <f>SUM(T18:W18)</f>
        <v>889.2289999999999</v>
      </c>
      <c r="Y18" s="229">
        <f>IF(ISERROR(R18/X18-1),"         /0",IF(R18/X18&gt;5,"  *  ",(R18/X18-1)))</f>
        <v>1.4540067856536396</v>
      </c>
    </row>
    <row r="19" spans="1:25" ht="18.75" customHeight="1">
      <c r="A19" s="236" t="s">
        <v>158</v>
      </c>
      <c r="B19" s="234">
        <v>408.466</v>
      </c>
      <c r="C19" s="231">
        <v>378.60800000000006</v>
      </c>
      <c r="D19" s="230">
        <v>0</v>
      </c>
      <c r="E19" s="283">
        <v>0</v>
      </c>
      <c r="F19" s="230">
        <f>SUM(B19:E19)</f>
        <v>787.0740000000001</v>
      </c>
      <c r="G19" s="233">
        <f>F19/$F$9</f>
        <v>0.017066880638195354</v>
      </c>
      <c r="H19" s="234">
        <v>467.21200000000005</v>
      </c>
      <c r="I19" s="231">
        <v>268.392</v>
      </c>
      <c r="J19" s="230"/>
      <c r="K19" s="283"/>
      <c r="L19" s="230">
        <f>SUM(H19:K19)</f>
        <v>735.604</v>
      </c>
      <c r="M19" s="413">
        <f>IF(ISERROR(F19/L19-1),"         /0",(F19/L19-1))</f>
        <v>0.06996971196458968</v>
      </c>
      <c r="N19" s="418">
        <v>862.811</v>
      </c>
      <c r="O19" s="231">
        <v>668.268</v>
      </c>
      <c r="P19" s="230">
        <v>0</v>
      </c>
      <c r="Q19" s="283">
        <v>0</v>
      </c>
      <c r="R19" s="230">
        <f>SUM(N19:Q19)</f>
        <v>1531.0790000000002</v>
      </c>
      <c r="S19" s="434">
        <f>R19/$R$9</f>
        <v>0.01729892305015776</v>
      </c>
      <c r="T19" s="234">
        <v>952.709</v>
      </c>
      <c r="U19" s="231">
        <v>536.4549999999999</v>
      </c>
      <c r="V19" s="230">
        <v>2.655</v>
      </c>
      <c r="W19" s="283">
        <v>0</v>
      </c>
      <c r="X19" s="230">
        <f>SUM(T19:W19)</f>
        <v>1491.8189999999997</v>
      </c>
      <c r="Y19" s="229">
        <f>IF(ISERROR(R19/X19-1),"         /0",IF(R19/X19&gt;5,"  *  ",(R19/X19-1)))</f>
        <v>0.02631686551786805</v>
      </c>
    </row>
    <row r="20" spans="1:25" ht="18.75" customHeight="1">
      <c r="A20" s="236" t="s">
        <v>208</v>
      </c>
      <c r="B20" s="234">
        <v>95.967</v>
      </c>
      <c r="C20" s="231">
        <v>422.096</v>
      </c>
      <c r="D20" s="230">
        <v>0</v>
      </c>
      <c r="E20" s="283">
        <v>0</v>
      </c>
      <c r="F20" s="230">
        <f>SUM(B20:E20)</f>
        <v>518.063</v>
      </c>
      <c r="G20" s="233">
        <f>F20/$F$9</f>
        <v>0.011233657043766403</v>
      </c>
      <c r="H20" s="234">
        <v>99.664</v>
      </c>
      <c r="I20" s="231">
        <v>138.432</v>
      </c>
      <c r="J20" s="230"/>
      <c r="K20" s="283"/>
      <c r="L20" s="230">
        <f>SUM(H20:K20)</f>
        <v>238.096</v>
      </c>
      <c r="M20" s="413">
        <f>IF(ISERROR(F20/L20-1),"         /0",(F20/L20-1))</f>
        <v>1.175857637255561</v>
      </c>
      <c r="N20" s="418">
        <v>160.594</v>
      </c>
      <c r="O20" s="231">
        <v>804.142</v>
      </c>
      <c r="P20" s="230"/>
      <c r="Q20" s="283"/>
      <c r="R20" s="230">
        <f>SUM(N20:Q20)</f>
        <v>964.7360000000001</v>
      </c>
      <c r="S20" s="434">
        <f>R20/$R$9</f>
        <v>0.010900086689006248</v>
      </c>
      <c r="T20" s="234">
        <v>170.137</v>
      </c>
      <c r="U20" s="231">
        <v>407.74299999999994</v>
      </c>
      <c r="V20" s="230"/>
      <c r="W20" s="283"/>
      <c r="X20" s="230">
        <f>SUM(T20:W20)</f>
        <v>577.8799999999999</v>
      </c>
      <c r="Y20" s="229">
        <f>IF(ISERROR(R20/X20-1),"         /0",IF(R20/X20&gt;5,"  *  ",(R20/X20-1)))</f>
        <v>0.6694400221499279</v>
      </c>
    </row>
    <row r="21" spans="1:25" ht="18.75" customHeight="1">
      <c r="A21" s="236" t="s">
        <v>214</v>
      </c>
      <c r="B21" s="234">
        <v>381.066</v>
      </c>
      <c r="C21" s="231">
        <v>113.81</v>
      </c>
      <c r="D21" s="230">
        <v>0</v>
      </c>
      <c r="E21" s="283">
        <v>0</v>
      </c>
      <c r="F21" s="230">
        <f>SUM(B21:E21)</f>
        <v>494.876</v>
      </c>
      <c r="G21" s="233">
        <f>F21/$F$9</f>
        <v>0.010730871077824401</v>
      </c>
      <c r="H21" s="234">
        <v>254.638</v>
      </c>
      <c r="I21" s="231">
        <v>78.772</v>
      </c>
      <c r="J21" s="230"/>
      <c r="K21" s="283"/>
      <c r="L21" s="230">
        <f>SUM(H21:K21)</f>
        <v>333.41</v>
      </c>
      <c r="M21" s="413">
        <f>IF(ISERROR(F21/L21-1),"         /0",(F21/L21-1))</f>
        <v>0.4842866140787616</v>
      </c>
      <c r="N21" s="418">
        <v>692.183</v>
      </c>
      <c r="O21" s="231">
        <v>215.17000000000002</v>
      </c>
      <c r="P21" s="230"/>
      <c r="Q21" s="283"/>
      <c r="R21" s="230">
        <f>SUM(N21:Q21)</f>
        <v>907.3530000000001</v>
      </c>
      <c r="S21" s="434">
        <f>R21/$R$9</f>
        <v>0.01025174385275338</v>
      </c>
      <c r="T21" s="234">
        <v>559.76</v>
      </c>
      <c r="U21" s="231">
        <v>205.097</v>
      </c>
      <c r="V21" s="230"/>
      <c r="W21" s="283"/>
      <c r="X21" s="230">
        <f>SUM(T21:W21)</f>
        <v>764.857</v>
      </c>
      <c r="Y21" s="229">
        <f>IF(ISERROR(R21/X21-1),"         /0",IF(R21/X21&gt;5,"  *  ",(R21/X21-1)))</f>
        <v>0.18630410651925788</v>
      </c>
    </row>
    <row r="22" spans="1:25" ht="18.75" customHeight="1">
      <c r="A22" s="236" t="s">
        <v>216</v>
      </c>
      <c r="B22" s="234">
        <v>219.383</v>
      </c>
      <c r="C22" s="231">
        <v>0</v>
      </c>
      <c r="D22" s="230">
        <v>0</v>
      </c>
      <c r="E22" s="283">
        <v>0</v>
      </c>
      <c r="F22" s="230">
        <f t="shared" si="0"/>
        <v>219.383</v>
      </c>
      <c r="G22" s="233">
        <f t="shared" si="1"/>
        <v>0.0047570920587507795</v>
      </c>
      <c r="H22" s="234">
        <v>242.561</v>
      </c>
      <c r="I22" s="231">
        <v>0</v>
      </c>
      <c r="J22" s="230"/>
      <c r="K22" s="283"/>
      <c r="L22" s="230">
        <f t="shared" si="2"/>
        <v>242.561</v>
      </c>
      <c r="M22" s="413">
        <f t="shared" si="3"/>
        <v>-0.09555534484109152</v>
      </c>
      <c r="N22" s="418">
        <v>219.383</v>
      </c>
      <c r="O22" s="231">
        <v>0</v>
      </c>
      <c r="P22" s="230"/>
      <c r="Q22" s="283"/>
      <c r="R22" s="230">
        <f t="shared" si="4"/>
        <v>219.383</v>
      </c>
      <c r="S22" s="434">
        <f t="shared" si="5"/>
        <v>0.0024787026897454406</v>
      </c>
      <c r="T22" s="234">
        <v>242.561</v>
      </c>
      <c r="U22" s="231">
        <v>0</v>
      </c>
      <c r="V22" s="230"/>
      <c r="W22" s="283"/>
      <c r="X22" s="230">
        <f t="shared" si="6"/>
        <v>242.561</v>
      </c>
      <c r="Y22" s="229">
        <f t="shared" si="7"/>
        <v>-0.09555534484109152</v>
      </c>
    </row>
    <row r="23" spans="1:25" ht="18.75" customHeight="1">
      <c r="A23" s="236" t="s">
        <v>198</v>
      </c>
      <c r="B23" s="234">
        <v>99.999</v>
      </c>
      <c r="C23" s="231">
        <v>109.751</v>
      </c>
      <c r="D23" s="230">
        <v>0</v>
      </c>
      <c r="E23" s="283">
        <v>0</v>
      </c>
      <c r="F23" s="230">
        <f t="shared" si="0"/>
        <v>209.75</v>
      </c>
      <c r="G23" s="233">
        <f t="shared" si="1"/>
        <v>0.004548210478127184</v>
      </c>
      <c r="H23" s="234">
        <v>71.622</v>
      </c>
      <c r="I23" s="231">
        <v>58.35</v>
      </c>
      <c r="J23" s="230"/>
      <c r="K23" s="283"/>
      <c r="L23" s="230">
        <f t="shared" si="2"/>
        <v>129.972</v>
      </c>
      <c r="M23" s="413">
        <f t="shared" si="3"/>
        <v>0.6138091281199027</v>
      </c>
      <c r="N23" s="418">
        <v>208.14</v>
      </c>
      <c r="O23" s="231">
        <v>192.32999999999998</v>
      </c>
      <c r="P23" s="230"/>
      <c r="Q23" s="283"/>
      <c r="R23" s="230">
        <f t="shared" si="4"/>
        <v>400.46999999999997</v>
      </c>
      <c r="S23" s="434">
        <f t="shared" si="5"/>
        <v>0.004524717348939327</v>
      </c>
      <c r="T23" s="234">
        <v>153.137</v>
      </c>
      <c r="U23" s="231">
        <v>118.22800000000001</v>
      </c>
      <c r="V23" s="230"/>
      <c r="W23" s="283"/>
      <c r="X23" s="230">
        <f t="shared" si="6"/>
        <v>271.365</v>
      </c>
      <c r="Y23" s="229">
        <f t="shared" si="7"/>
        <v>0.47576142833453083</v>
      </c>
    </row>
    <row r="24" spans="1:25" ht="18.75" customHeight="1">
      <c r="A24" s="236" t="s">
        <v>181</v>
      </c>
      <c r="B24" s="234">
        <v>90.161</v>
      </c>
      <c r="C24" s="231">
        <v>99.391</v>
      </c>
      <c r="D24" s="230">
        <v>0</v>
      </c>
      <c r="E24" s="283">
        <v>0</v>
      </c>
      <c r="F24" s="230">
        <f t="shared" si="0"/>
        <v>189.55200000000002</v>
      </c>
      <c r="G24" s="233">
        <f t="shared" si="1"/>
        <v>0.004110237866745955</v>
      </c>
      <c r="H24" s="234">
        <v>146.949</v>
      </c>
      <c r="I24" s="231">
        <v>128.234</v>
      </c>
      <c r="J24" s="230"/>
      <c r="K24" s="283"/>
      <c r="L24" s="230">
        <f t="shared" si="2"/>
        <v>275.183</v>
      </c>
      <c r="M24" s="413">
        <f t="shared" si="3"/>
        <v>-0.31117837947838334</v>
      </c>
      <c r="N24" s="418">
        <v>158.989</v>
      </c>
      <c r="O24" s="231">
        <v>175.575</v>
      </c>
      <c r="P24" s="230"/>
      <c r="Q24" s="283"/>
      <c r="R24" s="230">
        <f t="shared" si="4"/>
        <v>334.56399999999996</v>
      </c>
      <c r="S24" s="434">
        <f t="shared" si="5"/>
        <v>0.0037800772470610463</v>
      </c>
      <c r="T24" s="234">
        <v>280.5680000000001</v>
      </c>
      <c r="U24" s="231">
        <v>252.33100000000002</v>
      </c>
      <c r="V24" s="230"/>
      <c r="W24" s="283"/>
      <c r="X24" s="230">
        <f t="shared" si="6"/>
        <v>532.8990000000001</v>
      </c>
      <c r="Y24" s="229">
        <f t="shared" si="7"/>
        <v>-0.37218122008110377</v>
      </c>
    </row>
    <row r="25" spans="1:25" ht="18.75" customHeight="1">
      <c r="A25" s="236" t="s">
        <v>189</v>
      </c>
      <c r="B25" s="234">
        <v>33.33</v>
      </c>
      <c r="C25" s="231">
        <v>44.714</v>
      </c>
      <c r="D25" s="230">
        <v>0</v>
      </c>
      <c r="E25" s="283">
        <v>0</v>
      </c>
      <c r="F25" s="230">
        <f t="shared" si="0"/>
        <v>78.044</v>
      </c>
      <c r="G25" s="233">
        <f t="shared" si="1"/>
        <v>0.0016923029251726242</v>
      </c>
      <c r="H25" s="234">
        <v>23.838</v>
      </c>
      <c r="I25" s="231">
        <v>31.874</v>
      </c>
      <c r="J25" s="230"/>
      <c r="K25" s="283"/>
      <c r="L25" s="230">
        <f t="shared" si="2"/>
        <v>55.712</v>
      </c>
      <c r="M25" s="413">
        <f t="shared" si="3"/>
        <v>0.40084721424468683</v>
      </c>
      <c r="N25" s="418">
        <v>61.012</v>
      </c>
      <c r="O25" s="231">
        <v>60.483999999999995</v>
      </c>
      <c r="P25" s="230"/>
      <c r="Q25" s="283"/>
      <c r="R25" s="230">
        <f t="shared" si="4"/>
        <v>121.496</v>
      </c>
      <c r="S25" s="434">
        <f t="shared" si="5"/>
        <v>0.0013727246960489737</v>
      </c>
      <c r="T25" s="234">
        <v>63.399</v>
      </c>
      <c r="U25" s="231">
        <v>54.411</v>
      </c>
      <c r="V25" s="230"/>
      <c r="W25" s="283"/>
      <c r="X25" s="230">
        <f t="shared" si="6"/>
        <v>117.81</v>
      </c>
      <c r="Y25" s="229">
        <f t="shared" si="7"/>
        <v>0.03128766658178406</v>
      </c>
    </row>
    <row r="26" spans="1:25" ht="18.75" customHeight="1" thickBot="1">
      <c r="A26" s="236" t="s">
        <v>172</v>
      </c>
      <c r="B26" s="234">
        <v>81.395</v>
      </c>
      <c r="C26" s="231">
        <v>74.831</v>
      </c>
      <c r="D26" s="230">
        <v>8.5</v>
      </c>
      <c r="E26" s="283">
        <v>14.150000000000002</v>
      </c>
      <c r="F26" s="230">
        <f t="shared" si="0"/>
        <v>178.876</v>
      </c>
      <c r="G26" s="233">
        <f t="shared" si="1"/>
        <v>0.003878739916498108</v>
      </c>
      <c r="H26" s="234">
        <v>179.39900000000003</v>
      </c>
      <c r="I26" s="231">
        <v>38.682</v>
      </c>
      <c r="J26" s="230">
        <v>2811.174</v>
      </c>
      <c r="K26" s="283">
        <v>848.28</v>
      </c>
      <c r="L26" s="230">
        <f t="shared" si="2"/>
        <v>3877.535</v>
      </c>
      <c r="M26" s="413">
        <f t="shared" si="3"/>
        <v>-0.9538686304572364</v>
      </c>
      <c r="N26" s="418">
        <v>177.09</v>
      </c>
      <c r="O26" s="231">
        <v>96.08699999999999</v>
      </c>
      <c r="P26" s="230">
        <v>200.337</v>
      </c>
      <c r="Q26" s="283">
        <v>51.449999999999996</v>
      </c>
      <c r="R26" s="230">
        <f t="shared" si="4"/>
        <v>524.964</v>
      </c>
      <c r="S26" s="434">
        <f t="shared" si="5"/>
        <v>0.005931315000795529</v>
      </c>
      <c r="T26" s="234">
        <v>233.412</v>
      </c>
      <c r="U26" s="231">
        <v>85.88000000000001</v>
      </c>
      <c r="V26" s="230">
        <v>5651.437</v>
      </c>
      <c r="W26" s="283">
        <v>1738.627</v>
      </c>
      <c r="X26" s="230">
        <f t="shared" si="6"/>
        <v>7709.356</v>
      </c>
      <c r="Y26" s="229">
        <f t="shared" si="7"/>
        <v>-0.9319055962651095</v>
      </c>
    </row>
    <row r="27" spans="1:25" s="237" customFormat="1" ht="18.75" customHeight="1">
      <c r="A27" s="244" t="s">
        <v>60</v>
      </c>
      <c r="B27" s="241">
        <f>SUM(B28:B44)</f>
        <v>3112.23</v>
      </c>
      <c r="C27" s="240">
        <f>SUM(C28:C44)</f>
        <v>5107.033</v>
      </c>
      <c r="D27" s="239">
        <f>SUM(D28:D44)</f>
        <v>0.091</v>
      </c>
      <c r="E27" s="312">
        <f>SUM(E28:E44)</f>
        <v>215.09499999999997</v>
      </c>
      <c r="F27" s="239">
        <f t="shared" si="0"/>
        <v>8434.449</v>
      </c>
      <c r="G27" s="242">
        <f t="shared" si="1"/>
        <v>0.18289224943518165</v>
      </c>
      <c r="H27" s="241">
        <f>SUM(H28:H44)</f>
        <v>3996.311</v>
      </c>
      <c r="I27" s="240">
        <f>SUM(I28:I44)</f>
        <v>5111.671</v>
      </c>
      <c r="J27" s="239">
        <f>SUM(J28:J44)</f>
        <v>0.11800000000000001</v>
      </c>
      <c r="K27" s="312">
        <f>SUM(K28:K44)</f>
        <v>237.90100000000004</v>
      </c>
      <c r="L27" s="239">
        <f t="shared" si="2"/>
        <v>9346.001</v>
      </c>
      <c r="M27" s="412">
        <f t="shared" si="3"/>
        <v>-0.09753390781789983</v>
      </c>
      <c r="N27" s="417">
        <f>SUM(N28:N44)</f>
        <v>5766.219999999999</v>
      </c>
      <c r="O27" s="240">
        <f>SUM(O28:O44)</f>
        <v>8848.755000000001</v>
      </c>
      <c r="P27" s="239">
        <f>SUM(P28:P44)</f>
        <v>0.091</v>
      </c>
      <c r="Q27" s="312">
        <f>SUM(Q28:Q44)</f>
        <v>500.81299999999993</v>
      </c>
      <c r="R27" s="239">
        <f t="shared" si="4"/>
        <v>15115.879</v>
      </c>
      <c r="S27" s="433">
        <f t="shared" si="5"/>
        <v>0.17078702513488567</v>
      </c>
      <c r="T27" s="241">
        <f>SUM(T28:T44)</f>
        <v>6180.412</v>
      </c>
      <c r="U27" s="240">
        <f>SUM(U28:U44)</f>
        <v>9852.678</v>
      </c>
      <c r="V27" s="239">
        <f>SUM(V28:V44)</f>
        <v>11.264999999999999</v>
      </c>
      <c r="W27" s="312">
        <f>SUM(W28:W44)</f>
        <v>616.3729999999999</v>
      </c>
      <c r="X27" s="239">
        <f t="shared" si="6"/>
        <v>16660.728</v>
      </c>
      <c r="Y27" s="238">
        <f t="shared" si="7"/>
        <v>-0.09272397940834265</v>
      </c>
    </row>
    <row r="28" spans="1:25" ht="18.75" customHeight="1">
      <c r="A28" s="251" t="s">
        <v>178</v>
      </c>
      <c r="B28" s="248">
        <v>1026.172</v>
      </c>
      <c r="C28" s="246">
        <v>1315.104</v>
      </c>
      <c r="D28" s="247">
        <v>0</v>
      </c>
      <c r="E28" s="295">
        <v>0</v>
      </c>
      <c r="F28" s="247">
        <f t="shared" si="0"/>
        <v>2341.276</v>
      </c>
      <c r="G28" s="249">
        <f t="shared" si="1"/>
        <v>0.050768133660966386</v>
      </c>
      <c r="H28" s="248">
        <v>689.024</v>
      </c>
      <c r="I28" s="246">
        <v>958.6300000000001</v>
      </c>
      <c r="J28" s="247"/>
      <c r="K28" s="246"/>
      <c r="L28" s="247">
        <f t="shared" si="2"/>
        <v>1647.654</v>
      </c>
      <c r="M28" s="414">
        <f t="shared" si="3"/>
        <v>0.4209755203458978</v>
      </c>
      <c r="N28" s="419">
        <v>2080.586</v>
      </c>
      <c r="O28" s="246">
        <v>2363.737</v>
      </c>
      <c r="P28" s="247"/>
      <c r="Q28" s="246"/>
      <c r="R28" s="247">
        <f t="shared" si="4"/>
        <v>4444.323</v>
      </c>
      <c r="S28" s="435">
        <f t="shared" si="5"/>
        <v>0.05021426169847949</v>
      </c>
      <c r="T28" s="248">
        <v>1271.8000000000002</v>
      </c>
      <c r="U28" s="246">
        <v>1862.594</v>
      </c>
      <c r="V28" s="247"/>
      <c r="W28" s="295"/>
      <c r="X28" s="247">
        <f t="shared" si="6"/>
        <v>3134.3940000000002</v>
      </c>
      <c r="Y28" s="245">
        <f t="shared" si="7"/>
        <v>0.41792097611212875</v>
      </c>
    </row>
    <row r="29" spans="1:25" ht="18.75" customHeight="1">
      <c r="A29" s="251" t="s">
        <v>158</v>
      </c>
      <c r="B29" s="248">
        <v>1017.002</v>
      </c>
      <c r="C29" s="246">
        <v>750.481</v>
      </c>
      <c r="D29" s="247">
        <v>0</v>
      </c>
      <c r="E29" s="295">
        <v>0</v>
      </c>
      <c r="F29" s="247">
        <f t="shared" si="0"/>
        <v>1767.483</v>
      </c>
      <c r="G29" s="249">
        <f t="shared" si="1"/>
        <v>0.038326029561438234</v>
      </c>
      <c r="H29" s="248">
        <v>506.631</v>
      </c>
      <c r="I29" s="246">
        <v>614.047</v>
      </c>
      <c r="J29" s="247"/>
      <c r="K29" s="246"/>
      <c r="L29" s="247">
        <f t="shared" si="2"/>
        <v>1120.6779999999999</v>
      </c>
      <c r="M29" s="414">
        <f t="shared" si="3"/>
        <v>0.5771550793359022</v>
      </c>
      <c r="N29" s="419">
        <v>1770.7839999999999</v>
      </c>
      <c r="O29" s="246">
        <v>1312.223</v>
      </c>
      <c r="P29" s="247">
        <v>0</v>
      </c>
      <c r="Q29" s="246"/>
      <c r="R29" s="247">
        <f t="shared" si="4"/>
        <v>3083.0069999999996</v>
      </c>
      <c r="S29" s="435">
        <f t="shared" si="5"/>
        <v>0.03483340889405296</v>
      </c>
      <c r="T29" s="248">
        <v>1006.449</v>
      </c>
      <c r="U29" s="246">
        <v>1242.9199999999998</v>
      </c>
      <c r="V29" s="247">
        <v>11.084</v>
      </c>
      <c r="W29" s="246">
        <v>9.764999999999999</v>
      </c>
      <c r="X29" s="247">
        <f t="shared" si="6"/>
        <v>2270.2179999999994</v>
      </c>
      <c r="Y29" s="245">
        <f t="shared" si="7"/>
        <v>0.35802244542154127</v>
      </c>
    </row>
    <row r="30" spans="1:25" ht="18.75" customHeight="1">
      <c r="A30" s="251" t="s">
        <v>206</v>
      </c>
      <c r="B30" s="248">
        <v>0</v>
      </c>
      <c r="C30" s="246">
        <v>1326.378</v>
      </c>
      <c r="D30" s="247">
        <v>0</v>
      </c>
      <c r="E30" s="295">
        <v>0</v>
      </c>
      <c r="F30" s="247">
        <f t="shared" si="0"/>
        <v>1326.378</v>
      </c>
      <c r="G30" s="249">
        <f t="shared" si="1"/>
        <v>0.028761126662967235</v>
      </c>
      <c r="H30" s="248">
        <v>15.106</v>
      </c>
      <c r="I30" s="246">
        <v>1696.3609999999999</v>
      </c>
      <c r="J30" s="247"/>
      <c r="K30" s="246"/>
      <c r="L30" s="247">
        <f t="shared" si="2"/>
        <v>1711.4669999999999</v>
      </c>
      <c r="M30" s="414">
        <f t="shared" si="3"/>
        <v>-0.2250052148244751</v>
      </c>
      <c r="N30" s="419">
        <v>8.034</v>
      </c>
      <c r="O30" s="246">
        <v>2164.8630000000003</v>
      </c>
      <c r="P30" s="247"/>
      <c r="Q30" s="246"/>
      <c r="R30" s="247">
        <f t="shared" si="4"/>
        <v>2172.8970000000004</v>
      </c>
      <c r="S30" s="435">
        <f t="shared" si="5"/>
        <v>0.024550515028237373</v>
      </c>
      <c r="T30" s="248">
        <v>15.106</v>
      </c>
      <c r="U30" s="246">
        <v>3069.194</v>
      </c>
      <c r="V30" s="247"/>
      <c r="W30" s="246"/>
      <c r="X30" s="247">
        <f t="shared" si="6"/>
        <v>3084.3</v>
      </c>
      <c r="Y30" s="245">
        <f t="shared" si="7"/>
        <v>-0.2954975196965275</v>
      </c>
    </row>
    <row r="31" spans="1:25" ht="18.75" customHeight="1">
      <c r="A31" s="251" t="s">
        <v>174</v>
      </c>
      <c r="B31" s="248">
        <v>266.041</v>
      </c>
      <c r="C31" s="246">
        <v>315.32099999999997</v>
      </c>
      <c r="D31" s="247">
        <v>0</v>
      </c>
      <c r="E31" s="295">
        <v>0</v>
      </c>
      <c r="F31" s="247">
        <f>SUM(B31:E31)</f>
        <v>581.362</v>
      </c>
      <c r="G31" s="249">
        <f>F31/$F$9</f>
        <v>0.012606229988009419</v>
      </c>
      <c r="H31" s="248">
        <v>1009.0160000000001</v>
      </c>
      <c r="I31" s="246">
        <v>611.37</v>
      </c>
      <c r="J31" s="247"/>
      <c r="K31" s="246"/>
      <c r="L31" s="247">
        <f>SUM(H31:K31)</f>
        <v>1620.386</v>
      </c>
      <c r="M31" s="414">
        <f>IF(ISERROR(F31/L31-1),"         /0",(F31/L31-1))</f>
        <v>-0.6412200549745555</v>
      </c>
      <c r="N31" s="419">
        <v>430.616</v>
      </c>
      <c r="O31" s="246">
        <v>448.026</v>
      </c>
      <c r="P31" s="247"/>
      <c r="Q31" s="246"/>
      <c r="R31" s="247">
        <f>SUM(N31:Q31)</f>
        <v>878.642</v>
      </c>
      <c r="S31" s="435">
        <f>R31/$R$9</f>
        <v>0.009927352113533471</v>
      </c>
      <c r="T31" s="248">
        <v>1639.905</v>
      </c>
      <c r="U31" s="246">
        <v>1116.387</v>
      </c>
      <c r="V31" s="247"/>
      <c r="W31" s="246"/>
      <c r="X31" s="247">
        <f>SUM(T31:W31)</f>
        <v>2756.292</v>
      </c>
      <c r="Y31" s="245">
        <f>IF(ISERROR(R31/X31-1),"         /0",IF(R31/X31&gt;5,"  *  ",(R31/X31-1)))</f>
        <v>-0.6812231795470145</v>
      </c>
    </row>
    <row r="32" spans="1:25" ht="18.75" customHeight="1">
      <c r="A32" s="251" t="s">
        <v>215</v>
      </c>
      <c r="B32" s="248">
        <v>356.799</v>
      </c>
      <c r="C32" s="246">
        <v>116.409</v>
      </c>
      <c r="D32" s="247">
        <v>0</v>
      </c>
      <c r="E32" s="295">
        <v>0</v>
      </c>
      <c r="F32" s="247">
        <f t="shared" si="0"/>
        <v>473.20799999999997</v>
      </c>
      <c r="G32" s="249">
        <f t="shared" si="1"/>
        <v>0.010261023046167382</v>
      </c>
      <c r="H32" s="248"/>
      <c r="I32" s="246"/>
      <c r="J32" s="247"/>
      <c r="K32" s="246"/>
      <c r="L32" s="247">
        <f t="shared" si="2"/>
        <v>0</v>
      </c>
      <c r="M32" s="414" t="str">
        <f t="shared" si="3"/>
        <v>         /0</v>
      </c>
      <c r="N32" s="419">
        <v>596.5029999999999</v>
      </c>
      <c r="O32" s="246">
        <v>224.536</v>
      </c>
      <c r="P32" s="247"/>
      <c r="Q32" s="246"/>
      <c r="R32" s="247">
        <f t="shared" si="4"/>
        <v>821.039</v>
      </c>
      <c r="S32" s="435">
        <f t="shared" si="5"/>
        <v>0.00927652360340549</v>
      </c>
      <c r="T32" s="248"/>
      <c r="U32" s="246"/>
      <c r="V32" s="247"/>
      <c r="W32" s="246"/>
      <c r="X32" s="247">
        <f t="shared" si="6"/>
        <v>0</v>
      </c>
      <c r="Y32" s="245" t="str">
        <f t="shared" si="7"/>
        <v>         /0</v>
      </c>
    </row>
    <row r="33" spans="1:25" ht="18.75" customHeight="1">
      <c r="A33" s="251" t="s">
        <v>207</v>
      </c>
      <c r="B33" s="248">
        <v>0</v>
      </c>
      <c r="C33" s="246">
        <v>345.419</v>
      </c>
      <c r="D33" s="247">
        <v>0</v>
      </c>
      <c r="E33" s="295">
        <v>0</v>
      </c>
      <c r="F33" s="247">
        <f t="shared" si="0"/>
        <v>345.419</v>
      </c>
      <c r="G33" s="249">
        <f t="shared" si="1"/>
        <v>0.007490051562070148</v>
      </c>
      <c r="H33" s="248"/>
      <c r="I33" s="246">
        <v>312.508</v>
      </c>
      <c r="J33" s="247"/>
      <c r="K33" s="246"/>
      <c r="L33" s="247">
        <f t="shared" si="2"/>
        <v>312.508</v>
      </c>
      <c r="M33" s="414">
        <f t="shared" si="3"/>
        <v>0.10531250399989767</v>
      </c>
      <c r="N33" s="419"/>
      <c r="O33" s="246">
        <v>551.163</v>
      </c>
      <c r="P33" s="247"/>
      <c r="Q33" s="246"/>
      <c r="R33" s="247">
        <f t="shared" si="4"/>
        <v>551.163</v>
      </c>
      <c r="S33" s="435">
        <f t="shared" si="5"/>
        <v>0.006227324863768689</v>
      </c>
      <c r="T33" s="248"/>
      <c r="U33" s="246">
        <v>661.79</v>
      </c>
      <c r="V33" s="247"/>
      <c r="W33" s="246"/>
      <c r="X33" s="247">
        <f t="shared" si="6"/>
        <v>661.79</v>
      </c>
      <c r="Y33" s="245">
        <f t="shared" si="7"/>
        <v>-0.16716329953610654</v>
      </c>
    </row>
    <row r="34" spans="1:25" ht="18.75" customHeight="1">
      <c r="A34" s="251" t="s">
        <v>189</v>
      </c>
      <c r="B34" s="248">
        <v>128.678</v>
      </c>
      <c r="C34" s="246">
        <v>201.819</v>
      </c>
      <c r="D34" s="247">
        <v>0</v>
      </c>
      <c r="E34" s="295">
        <v>0</v>
      </c>
      <c r="F34" s="247">
        <f t="shared" si="0"/>
        <v>330.49699999999996</v>
      </c>
      <c r="G34" s="249">
        <f t="shared" si="1"/>
        <v>0.007166483520331822</v>
      </c>
      <c r="H34" s="248">
        <v>87.448</v>
      </c>
      <c r="I34" s="246">
        <v>103.905</v>
      </c>
      <c r="J34" s="247"/>
      <c r="K34" s="246"/>
      <c r="L34" s="247">
        <f t="shared" si="2"/>
        <v>191.353</v>
      </c>
      <c r="M34" s="414">
        <f t="shared" si="3"/>
        <v>0.727158706683459</v>
      </c>
      <c r="N34" s="419">
        <v>206.083</v>
      </c>
      <c r="O34" s="246">
        <v>328.028</v>
      </c>
      <c r="P34" s="247"/>
      <c r="Q34" s="246"/>
      <c r="R34" s="247">
        <f t="shared" si="4"/>
        <v>534.111</v>
      </c>
      <c r="S34" s="435">
        <f t="shared" si="5"/>
        <v>0.006034662541412174</v>
      </c>
      <c r="T34" s="248">
        <v>161.855</v>
      </c>
      <c r="U34" s="246">
        <v>226.023</v>
      </c>
      <c r="V34" s="247"/>
      <c r="W34" s="246"/>
      <c r="X34" s="247">
        <f t="shared" si="6"/>
        <v>387.878</v>
      </c>
      <c r="Y34" s="245">
        <f t="shared" si="7"/>
        <v>0.3770077189219292</v>
      </c>
    </row>
    <row r="35" spans="1:25" ht="18.75" customHeight="1">
      <c r="A35" s="251" t="s">
        <v>182</v>
      </c>
      <c r="B35" s="248">
        <v>91.66499999999999</v>
      </c>
      <c r="C35" s="246">
        <v>188.385</v>
      </c>
      <c r="D35" s="247">
        <v>0</v>
      </c>
      <c r="E35" s="295">
        <v>0</v>
      </c>
      <c r="F35" s="247">
        <f>SUM(B35:E35)</f>
        <v>280.04999999999995</v>
      </c>
      <c r="G35" s="249">
        <f>F35/$F$9</f>
        <v>0.00607259282192857</v>
      </c>
      <c r="H35" s="248">
        <v>116.737</v>
      </c>
      <c r="I35" s="246">
        <v>201.85999999999999</v>
      </c>
      <c r="J35" s="247">
        <v>0</v>
      </c>
      <c r="K35" s="246">
        <v>0.03</v>
      </c>
      <c r="L35" s="247">
        <f>SUM(H35:K35)</f>
        <v>318.62699999999995</v>
      </c>
      <c r="M35" s="414">
        <f>IF(ISERROR(F35/L35-1),"         /0",(F35/L35-1))</f>
        <v>-0.12107260213352922</v>
      </c>
      <c r="N35" s="419">
        <v>190.857</v>
      </c>
      <c r="O35" s="246">
        <v>360.862</v>
      </c>
      <c r="P35" s="247"/>
      <c r="Q35" s="246"/>
      <c r="R35" s="247">
        <f>SUM(N35:Q35)</f>
        <v>551.719</v>
      </c>
      <c r="S35" s="435">
        <f>R35/$R$9</f>
        <v>0.006233606839562158</v>
      </c>
      <c r="T35" s="248">
        <v>213.65099999999998</v>
      </c>
      <c r="U35" s="246">
        <v>432.05600000000004</v>
      </c>
      <c r="V35" s="247">
        <v>0</v>
      </c>
      <c r="W35" s="246">
        <v>0.03</v>
      </c>
      <c r="X35" s="247">
        <f>SUM(T35:W35)</f>
        <v>645.737</v>
      </c>
      <c r="Y35" s="245">
        <f>IF(ISERROR(R35/X35-1),"         /0",IF(R35/X35&gt;5,"  *  ",(R35/X35-1)))</f>
        <v>-0.14559797564643173</v>
      </c>
    </row>
    <row r="36" spans="1:25" ht="18.75" customHeight="1">
      <c r="A36" s="251" t="s">
        <v>208</v>
      </c>
      <c r="B36" s="248">
        <v>0</v>
      </c>
      <c r="C36" s="246">
        <v>204.10600000000002</v>
      </c>
      <c r="D36" s="247">
        <v>0</v>
      </c>
      <c r="E36" s="295">
        <v>0</v>
      </c>
      <c r="F36" s="247">
        <f>SUM(B36:E36)</f>
        <v>204.10600000000002</v>
      </c>
      <c r="G36" s="249">
        <f>F36/$F$9</f>
        <v>0.0044258262114356475</v>
      </c>
      <c r="H36" s="248">
        <v>1195.393</v>
      </c>
      <c r="I36" s="246">
        <v>332.591</v>
      </c>
      <c r="J36" s="247"/>
      <c r="K36" s="246"/>
      <c r="L36" s="247">
        <f>SUM(H36:K36)</f>
        <v>1527.984</v>
      </c>
      <c r="M36" s="414">
        <f>IF(ISERROR(F36/L36-1),"         /0",(F36/L36-1))</f>
        <v>-0.8664213761400643</v>
      </c>
      <c r="N36" s="419">
        <v>0</v>
      </c>
      <c r="O36" s="246">
        <v>453.216</v>
      </c>
      <c r="P36" s="247"/>
      <c r="Q36" s="246"/>
      <c r="R36" s="247">
        <f>SUM(N36:Q36)</f>
        <v>453.216</v>
      </c>
      <c r="S36" s="435">
        <f>R36/$R$9</f>
        <v>0.005120668959015373</v>
      </c>
      <c r="T36" s="248">
        <v>1195.508</v>
      </c>
      <c r="U36" s="246">
        <v>672.9470000000001</v>
      </c>
      <c r="V36" s="247"/>
      <c r="W36" s="246"/>
      <c r="X36" s="247">
        <f>SUM(T36:W36)</f>
        <v>1868.4550000000002</v>
      </c>
      <c r="Y36" s="245">
        <f>IF(ISERROR(R36/X36-1),"         /0",IF(R36/X36&gt;5,"  *  ",(R36/X36-1)))</f>
        <v>-0.7574380972514725</v>
      </c>
    </row>
    <row r="37" spans="1:25" ht="18.75" customHeight="1">
      <c r="A37" s="251" t="s">
        <v>186</v>
      </c>
      <c r="B37" s="248">
        <v>70.048</v>
      </c>
      <c r="C37" s="246">
        <v>50.194</v>
      </c>
      <c r="D37" s="247">
        <v>0</v>
      </c>
      <c r="E37" s="295">
        <v>0</v>
      </c>
      <c r="F37" s="247">
        <f t="shared" si="0"/>
        <v>120.242</v>
      </c>
      <c r="G37" s="249">
        <f t="shared" si="1"/>
        <v>0.00260732264272214</v>
      </c>
      <c r="H37" s="248">
        <v>127.77699999999999</v>
      </c>
      <c r="I37" s="246">
        <v>130.157</v>
      </c>
      <c r="J37" s="247"/>
      <c r="K37" s="246"/>
      <c r="L37" s="247">
        <f t="shared" si="2"/>
        <v>257.93399999999997</v>
      </c>
      <c r="M37" s="414">
        <f t="shared" si="3"/>
        <v>-0.5338264827436475</v>
      </c>
      <c r="N37" s="419">
        <v>151.534</v>
      </c>
      <c r="O37" s="246">
        <v>104.21300000000001</v>
      </c>
      <c r="P37" s="247">
        <v>0</v>
      </c>
      <c r="Q37" s="246">
        <v>0</v>
      </c>
      <c r="R37" s="247">
        <f t="shared" si="4"/>
        <v>255.747</v>
      </c>
      <c r="S37" s="435">
        <f t="shared" si="5"/>
        <v>0.0028895619842664528</v>
      </c>
      <c r="T37" s="248">
        <v>248.597</v>
      </c>
      <c r="U37" s="246">
        <v>248.823</v>
      </c>
      <c r="V37" s="247"/>
      <c r="W37" s="246"/>
      <c r="X37" s="247">
        <f t="shared" si="6"/>
        <v>497.42</v>
      </c>
      <c r="Y37" s="245">
        <f t="shared" si="7"/>
        <v>-0.4858530014876764</v>
      </c>
    </row>
    <row r="38" spans="1:25" ht="18.75" customHeight="1">
      <c r="A38" s="251" t="s">
        <v>196</v>
      </c>
      <c r="B38" s="248">
        <v>34.168</v>
      </c>
      <c r="C38" s="246">
        <v>77.585</v>
      </c>
      <c r="D38" s="247">
        <v>0</v>
      </c>
      <c r="E38" s="295">
        <v>0</v>
      </c>
      <c r="F38" s="247">
        <f>SUM(B38:E38)</f>
        <v>111.75299999999999</v>
      </c>
      <c r="G38" s="249">
        <f>F38/$F$9</f>
        <v>0.002423247511619295</v>
      </c>
      <c r="H38" s="248">
        <v>60.601</v>
      </c>
      <c r="I38" s="246">
        <v>55.062999999999995</v>
      </c>
      <c r="J38" s="247"/>
      <c r="K38" s="246"/>
      <c r="L38" s="247">
        <f>SUM(H38:K38)</f>
        <v>115.66399999999999</v>
      </c>
      <c r="M38" s="414">
        <f>IF(ISERROR(F38/L38-1),"         /0",(F38/L38-1))</f>
        <v>-0.03381345967630378</v>
      </c>
      <c r="N38" s="419">
        <v>98.43700000000001</v>
      </c>
      <c r="O38" s="246">
        <v>109.77799999999999</v>
      </c>
      <c r="P38" s="247"/>
      <c r="Q38" s="246"/>
      <c r="R38" s="247">
        <f>SUM(N38:Q38)</f>
        <v>208.215</v>
      </c>
      <c r="S38" s="435">
        <f>R38/$R$9</f>
        <v>0.0023525208450305944</v>
      </c>
      <c r="T38" s="248">
        <v>107.506</v>
      </c>
      <c r="U38" s="246">
        <v>141.50300000000001</v>
      </c>
      <c r="V38" s="247"/>
      <c r="W38" s="246"/>
      <c r="X38" s="247">
        <f>SUM(T38:W38)</f>
        <v>249.00900000000001</v>
      </c>
      <c r="Y38" s="245">
        <f>IF(ISERROR(R38/X38-1),"         /0",IF(R38/X38&gt;5,"  *  ",(R38/X38-1)))</f>
        <v>-0.16382540390106382</v>
      </c>
    </row>
    <row r="39" spans="1:25" ht="18.75" customHeight="1">
      <c r="A39" s="251" t="s">
        <v>212</v>
      </c>
      <c r="B39" s="248">
        <v>0</v>
      </c>
      <c r="C39" s="246">
        <v>100.57400000000001</v>
      </c>
      <c r="D39" s="247">
        <v>0</v>
      </c>
      <c r="E39" s="295">
        <v>0</v>
      </c>
      <c r="F39" s="247">
        <f>SUM(B39:E39)</f>
        <v>100.57400000000001</v>
      </c>
      <c r="G39" s="249">
        <f>F39/$F$9</f>
        <v>0.002180842529807692</v>
      </c>
      <c r="H39" s="248"/>
      <c r="I39" s="246">
        <v>0</v>
      </c>
      <c r="J39" s="247"/>
      <c r="K39" s="246"/>
      <c r="L39" s="247">
        <f>SUM(H39:K39)</f>
        <v>0</v>
      </c>
      <c r="M39" s="414" t="str">
        <f>IF(ISERROR(F39/L39-1),"         /0",(F39/L39-1))</f>
        <v>         /0</v>
      </c>
      <c r="N39" s="419"/>
      <c r="O39" s="246">
        <v>180.491</v>
      </c>
      <c r="P39" s="247"/>
      <c r="Q39" s="246"/>
      <c r="R39" s="247">
        <f>SUM(N39:Q39)</f>
        <v>180.491</v>
      </c>
      <c r="S39" s="435">
        <f>R39/$R$9</f>
        <v>0.0020392807426958533</v>
      </c>
      <c r="T39" s="248"/>
      <c r="U39" s="246">
        <v>0</v>
      </c>
      <c r="V39" s="247"/>
      <c r="W39" s="246"/>
      <c r="X39" s="247">
        <f>SUM(T39:W39)</f>
        <v>0</v>
      </c>
      <c r="Y39" s="245" t="str">
        <f>IF(ISERROR(R39/X39-1),"         /0",IF(R39/X39&gt;5,"  *  ",(R39/X39-1)))</f>
        <v>         /0</v>
      </c>
    </row>
    <row r="40" spans="1:25" ht="18.75" customHeight="1">
      <c r="A40" s="251" t="s">
        <v>187</v>
      </c>
      <c r="B40" s="248">
        <v>60.114000000000004</v>
      </c>
      <c r="C40" s="246">
        <v>26.509</v>
      </c>
      <c r="D40" s="247">
        <v>0</v>
      </c>
      <c r="E40" s="295">
        <v>0</v>
      </c>
      <c r="F40" s="247">
        <f>SUM(B40:E40)</f>
        <v>86.623</v>
      </c>
      <c r="G40" s="249">
        <f>F40/$F$9</f>
        <v>0.0018783296126188846</v>
      </c>
      <c r="H40" s="248">
        <v>58.698</v>
      </c>
      <c r="I40" s="246">
        <v>40.458999999999996</v>
      </c>
      <c r="J40" s="247"/>
      <c r="K40" s="246"/>
      <c r="L40" s="247">
        <f>SUM(H40:K40)</f>
        <v>99.157</v>
      </c>
      <c r="M40" s="414">
        <f>IF(ISERROR(F40/L40-1),"         /0",(F40/L40-1))</f>
        <v>-0.1264055992012666</v>
      </c>
      <c r="N40" s="419">
        <v>124.15599999999999</v>
      </c>
      <c r="O40" s="246">
        <v>67.76100000000001</v>
      </c>
      <c r="P40" s="247"/>
      <c r="Q40" s="246"/>
      <c r="R40" s="247">
        <f>SUM(N40:Q40)</f>
        <v>191.917</v>
      </c>
      <c r="S40" s="435">
        <f>R40/$R$9</f>
        <v>0.00216837760495515</v>
      </c>
      <c r="T40" s="248">
        <v>111.849</v>
      </c>
      <c r="U40" s="246">
        <v>78.54099999999998</v>
      </c>
      <c r="V40" s="247"/>
      <c r="W40" s="246"/>
      <c r="X40" s="247">
        <f>SUM(T40:W40)</f>
        <v>190.39</v>
      </c>
      <c r="Y40" s="245">
        <f>IF(ISERROR(R40/X40-1),"         /0",IF(R40/X40&gt;5,"  *  ",(R40/X40-1)))</f>
        <v>0.008020379221597818</v>
      </c>
    </row>
    <row r="41" spans="1:25" ht="18.75" customHeight="1">
      <c r="A41" s="251" t="s">
        <v>205</v>
      </c>
      <c r="B41" s="248">
        <v>0</v>
      </c>
      <c r="C41" s="246">
        <v>0</v>
      </c>
      <c r="D41" s="247">
        <v>0</v>
      </c>
      <c r="E41" s="295">
        <v>85.97399999999999</v>
      </c>
      <c r="F41" s="247">
        <f>SUM(B41:E41)</f>
        <v>85.97399999999999</v>
      </c>
      <c r="G41" s="249">
        <f>F41/$F$9</f>
        <v>0.0018642567229869198</v>
      </c>
      <c r="H41" s="248"/>
      <c r="I41" s="246"/>
      <c r="J41" s="247"/>
      <c r="K41" s="246">
        <v>141.79700000000003</v>
      </c>
      <c r="L41" s="247">
        <f>SUM(H41:K41)</f>
        <v>141.79700000000003</v>
      </c>
      <c r="M41" s="414">
        <f>IF(ISERROR(F41/L41-1),"         /0",(F41/L41-1))</f>
        <v>-0.39368251796582454</v>
      </c>
      <c r="N41" s="419"/>
      <c r="O41" s="246"/>
      <c r="P41" s="247"/>
      <c r="Q41" s="246">
        <v>121.53699999999999</v>
      </c>
      <c r="R41" s="247">
        <f>SUM(N41:Q41)</f>
        <v>121.53699999999999</v>
      </c>
      <c r="S41" s="435">
        <f>R41/$R$9</f>
        <v>0.001373187935271154</v>
      </c>
      <c r="T41" s="248"/>
      <c r="U41" s="246"/>
      <c r="V41" s="247"/>
      <c r="W41" s="246">
        <v>408.287</v>
      </c>
      <c r="X41" s="247">
        <f>SUM(T41:W41)</f>
        <v>408.287</v>
      </c>
      <c r="Y41" s="245">
        <f>IF(ISERROR(R41/X41-1),"         /0",IF(R41/X41&gt;5,"  *  ",(R41/X41-1)))</f>
        <v>-0.7023245903004505</v>
      </c>
    </row>
    <row r="42" spans="1:25" ht="18.75" customHeight="1">
      <c r="A42" s="251" t="s">
        <v>210</v>
      </c>
      <c r="B42" s="248">
        <v>0</v>
      </c>
      <c r="C42" s="246">
        <v>0</v>
      </c>
      <c r="D42" s="247">
        <v>0</v>
      </c>
      <c r="E42" s="295">
        <v>81.65299999999999</v>
      </c>
      <c r="F42" s="247">
        <f t="shared" si="0"/>
        <v>81.65299999999999</v>
      </c>
      <c r="G42" s="249">
        <f t="shared" si="1"/>
        <v>0.0017705603345435942</v>
      </c>
      <c r="H42" s="248"/>
      <c r="I42" s="246"/>
      <c r="J42" s="247"/>
      <c r="K42" s="246">
        <v>39.733999999999995</v>
      </c>
      <c r="L42" s="247">
        <f t="shared" si="2"/>
        <v>39.733999999999995</v>
      </c>
      <c r="M42" s="414">
        <f t="shared" si="3"/>
        <v>1.0549906880757036</v>
      </c>
      <c r="N42" s="419"/>
      <c r="O42" s="246"/>
      <c r="P42" s="247"/>
      <c r="Q42" s="246">
        <v>331.80799999999994</v>
      </c>
      <c r="R42" s="247">
        <f t="shared" si="4"/>
        <v>331.80799999999994</v>
      </c>
      <c r="S42" s="435">
        <f t="shared" si="5"/>
        <v>0.0037489385325164435</v>
      </c>
      <c r="T42" s="248"/>
      <c r="U42" s="246"/>
      <c r="V42" s="247"/>
      <c r="W42" s="246">
        <v>95.60300000000001</v>
      </c>
      <c r="X42" s="247">
        <f t="shared" si="6"/>
        <v>95.60300000000001</v>
      </c>
      <c r="Y42" s="245">
        <f t="shared" si="7"/>
        <v>2.4706860663368295</v>
      </c>
    </row>
    <row r="43" spans="1:25" ht="18.75" customHeight="1">
      <c r="A43" s="251" t="s">
        <v>211</v>
      </c>
      <c r="B43" s="248">
        <v>0</v>
      </c>
      <c r="C43" s="246">
        <v>74.539</v>
      </c>
      <c r="D43" s="247">
        <v>0</v>
      </c>
      <c r="E43" s="295">
        <v>0</v>
      </c>
      <c r="F43" s="247">
        <f t="shared" si="0"/>
        <v>74.539</v>
      </c>
      <c r="G43" s="249">
        <f t="shared" si="1"/>
        <v>0.0016163006475762678</v>
      </c>
      <c r="H43" s="248"/>
      <c r="I43" s="246">
        <v>17.117</v>
      </c>
      <c r="J43" s="247"/>
      <c r="K43" s="246"/>
      <c r="L43" s="247">
        <f t="shared" si="2"/>
        <v>17.117</v>
      </c>
      <c r="M43" s="414">
        <f t="shared" si="3"/>
        <v>3.3546766372612025</v>
      </c>
      <c r="N43" s="419"/>
      <c r="O43" s="246">
        <v>123.02900000000001</v>
      </c>
      <c r="P43" s="247"/>
      <c r="Q43" s="246"/>
      <c r="R43" s="247">
        <f t="shared" si="4"/>
        <v>123.02900000000001</v>
      </c>
      <c r="S43" s="435">
        <f t="shared" si="5"/>
        <v>0.0013900453235514685</v>
      </c>
      <c r="T43" s="248"/>
      <c r="U43" s="246">
        <v>25.555</v>
      </c>
      <c r="V43" s="247"/>
      <c r="W43" s="246"/>
      <c r="X43" s="247">
        <f t="shared" si="6"/>
        <v>25.555</v>
      </c>
      <c r="Y43" s="245">
        <f t="shared" si="7"/>
        <v>3.8142829191938956</v>
      </c>
    </row>
    <row r="44" spans="1:25" ht="18.75" customHeight="1" thickBot="1">
      <c r="A44" s="251" t="s">
        <v>172</v>
      </c>
      <c r="B44" s="248">
        <v>61.543</v>
      </c>
      <c r="C44" s="246">
        <v>14.21</v>
      </c>
      <c r="D44" s="247">
        <v>0.091</v>
      </c>
      <c r="E44" s="295">
        <v>47.467999999999996</v>
      </c>
      <c r="F44" s="247">
        <f t="shared" si="0"/>
        <v>123.31199999999998</v>
      </c>
      <c r="G44" s="249">
        <f t="shared" si="1"/>
        <v>0.002673892397991987</v>
      </c>
      <c r="H44" s="248">
        <v>129.88</v>
      </c>
      <c r="I44" s="246">
        <v>37.603</v>
      </c>
      <c r="J44" s="247">
        <v>0.11800000000000001</v>
      </c>
      <c r="K44" s="246">
        <v>56.34</v>
      </c>
      <c r="L44" s="247">
        <f t="shared" si="2"/>
        <v>223.941</v>
      </c>
      <c r="M44" s="414">
        <f t="shared" si="3"/>
        <v>-0.44935496403070463</v>
      </c>
      <c r="N44" s="419">
        <v>108.62999999999998</v>
      </c>
      <c r="O44" s="246">
        <v>56.82899999999999</v>
      </c>
      <c r="P44" s="247">
        <v>0.091</v>
      </c>
      <c r="Q44" s="246">
        <v>47.467999999999996</v>
      </c>
      <c r="R44" s="247">
        <f t="shared" si="4"/>
        <v>213.01799999999997</v>
      </c>
      <c r="S44" s="435">
        <f t="shared" si="5"/>
        <v>0.0024067876251313647</v>
      </c>
      <c r="T44" s="248">
        <v>208.18599999999998</v>
      </c>
      <c r="U44" s="246">
        <v>74.345</v>
      </c>
      <c r="V44" s="247">
        <v>0.181</v>
      </c>
      <c r="W44" s="246">
        <v>102.688</v>
      </c>
      <c r="X44" s="247">
        <f t="shared" si="6"/>
        <v>385.3999999999999</v>
      </c>
      <c r="Y44" s="245">
        <f t="shared" si="7"/>
        <v>-0.4472807472755578</v>
      </c>
    </row>
    <row r="45" spans="1:25" s="237" customFormat="1" ht="18.75" customHeight="1">
      <c r="A45" s="244" t="s">
        <v>59</v>
      </c>
      <c r="B45" s="241">
        <f>SUM(B46:B55)</f>
        <v>3091.773</v>
      </c>
      <c r="C45" s="240">
        <f>SUM(C46:C55)</f>
        <v>1164.741</v>
      </c>
      <c r="D45" s="239">
        <f>SUM(D46:D55)</f>
        <v>133.131</v>
      </c>
      <c r="E45" s="240">
        <f>SUM(E46:E55)</f>
        <v>70.303</v>
      </c>
      <c r="F45" s="239">
        <f aca="true" t="shared" si="8" ref="F45:F68">SUM(B45:E45)</f>
        <v>4459.948</v>
      </c>
      <c r="G45" s="242">
        <f aca="true" t="shared" si="9" ref="G45:G68">F45/$F$9</f>
        <v>0.0967093312300471</v>
      </c>
      <c r="H45" s="241">
        <f>SUM(H46:H55)</f>
        <v>1856.8650000000002</v>
      </c>
      <c r="I45" s="240">
        <f>SUM(I46:I55)</f>
        <v>1244.692</v>
      </c>
      <c r="J45" s="239">
        <f>SUM(J46:J55)</f>
        <v>201.519</v>
      </c>
      <c r="K45" s="240">
        <f>SUM(K46:K55)</f>
        <v>14.236</v>
      </c>
      <c r="L45" s="239">
        <f aca="true" t="shared" si="10" ref="L45:L72">SUM(H45:K45)</f>
        <v>3317.312</v>
      </c>
      <c r="M45" s="412">
        <f t="shared" si="3"/>
        <v>0.3444463469218453</v>
      </c>
      <c r="N45" s="417">
        <f>SUM(N46:N55)</f>
        <v>5350.414000000001</v>
      </c>
      <c r="O45" s="240">
        <f>SUM(O46:O55)</f>
        <v>2325.091</v>
      </c>
      <c r="P45" s="239">
        <f>SUM(P46:P55)</f>
        <v>152.832</v>
      </c>
      <c r="Q45" s="240">
        <f>SUM(Q46:Q55)</f>
        <v>94.683</v>
      </c>
      <c r="R45" s="239">
        <f aca="true" t="shared" si="11" ref="R45:R68">SUM(N45:Q45)</f>
        <v>7923.020000000001</v>
      </c>
      <c r="S45" s="433">
        <f aca="true" t="shared" si="12" ref="S45:S68">R45/$R$9</f>
        <v>0.08951838102727615</v>
      </c>
      <c r="T45" s="241">
        <f>SUM(T46:T55)</f>
        <v>4441.024</v>
      </c>
      <c r="U45" s="240">
        <f>SUM(U46:U55)</f>
        <v>2394.004</v>
      </c>
      <c r="V45" s="239">
        <f>SUM(V46:V55)</f>
        <v>403.068</v>
      </c>
      <c r="W45" s="240">
        <f>SUM(W46:W55)</f>
        <v>28.451999999999998</v>
      </c>
      <c r="X45" s="239">
        <f aca="true" t="shared" si="13" ref="X45:X68">SUM(T45:W45)</f>
        <v>7266.548000000001</v>
      </c>
      <c r="Y45" s="238">
        <f aca="true" t="shared" si="14" ref="Y45:Y68">IF(ISERROR(R45/X45-1),"         /0",IF(R45/X45&gt;5,"  *  ",(R45/X45-1)))</f>
        <v>0.09034165879039135</v>
      </c>
    </row>
    <row r="46" spans="1:25" ht="18.75" customHeight="1">
      <c r="A46" s="251" t="s">
        <v>208</v>
      </c>
      <c r="B46" s="248">
        <v>1383.164</v>
      </c>
      <c r="C46" s="246">
        <v>48.34</v>
      </c>
      <c r="D46" s="247">
        <v>0</v>
      </c>
      <c r="E46" s="246">
        <v>0</v>
      </c>
      <c r="F46" s="247">
        <f t="shared" si="8"/>
        <v>1431.504</v>
      </c>
      <c r="G46" s="249">
        <f t="shared" si="9"/>
        <v>0.031040674575833017</v>
      </c>
      <c r="H46" s="248">
        <v>271.563</v>
      </c>
      <c r="I46" s="246">
        <v>300.158</v>
      </c>
      <c r="J46" s="247"/>
      <c r="K46" s="246"/>
      <c r="L46" s="247">
        <f t="shared" si="10"/>
        <v>571.721</v>
      </c>
      <c r="M46" s="414">
        <f t="shared" si="3"/>
        <v>1.5038506544275965</v>
      </c>
      <c r="N46" s="419">
        <v>2588.431</v>
      </c>
      <c r="O46" s="246">
        <v>48.34</v>
      </c>
      <c r="P46" s="247"/>
      <c r="Q46" s="246"/>
      <c r="R46" s="247">
        <f t="shared" si="11"/>
        <v>2636.771</v>
      </c>
      <c r="S46" s="435">
        <f t="shared" si="12"/>
        <v>0.029791603587984373</v>
      </c>
      <c r="T46" s="248">
        <v>1420.866</v>
      </c>
      <c r="U46" s="246">
        <v>355.403</v>
      </c>
      <c r="V46" s="247"/>
      <c r="W46" s="246"/>
      <c r="X46" s="230">
        <f t="shared" si="13"/>
        <v>1776.269</v>
      </c>
      <c r="Y46" s="245">
        <f t="shared" si="14"/>
        <v>0.4844435161566183</v>
      </c>
    </row>
    <row r="47" spans="1:25" ht="18.75" customHeight="1">
      <c r="A47" s="251" t="s">
        <v>206</v>
      </c>
      <c r="B47" s="248">
        <v>827.295</v>
      </c>
      <c r="C47" s="246">
        <v>6.54</v>
      </c>
      <c r="D47" s="247">
        <v>0</v>
      </c>
      <c r="E47" s="246">
        <v>0</v>
      </c>
      <c r="F47" s="247">
        <f t="shared" si="8"/>
        <v>833.8349999999999</v>
      </c>
      <c r="G47" s="249">
        <f t="shared" si="9"/>
        <v>0.018080844262356042</v>
      </c>
      <c r="H47" s="248">
        <v>527.819</v>
      </c>
      <c r="I47" s="246"/>
      <c r="J47" s="247"/>
      <c r="K47" s="246"/>
      <c r="L47" s="247">
        <f t="shared" si="10"/>
        <v>527.819</v>
      </c>
      <c r="M47" s="414">
        <f t="shared" si="3"/>
        <v>0.5797745060333181</v>
      </c>
      <c r="N47" s="419">
        <v>1238.92</v>
      </c>
      <c r="O47" s="246">
        <v>6.54</v>
      </c>
      <c r="P47" s="247"/>
      <c r="Q47" s="246"/>
      <c r="R47" s="247">
        <f t="shared" si="11"/>
        <v>1245.46</v>
      </c>
      <c r="S47" s="435">
        <f t="shared" si="12"/>
        <v>0.014071851747721366</v>
      </c>
      <c r="T47" s="248">
        <v>1149.827</v>
      </c>
      <c r="U47" s="246"/>
      <c r="V47" s="247"/>
      <c r="W47" s="246"/>
      <c r="X47" s="230">
        <f t="shared" si="13"/>
        <v>1149.827</v>
      </c>
      <c r="Y47" s="245">
        <f t="shared" si="14"/>
        <v>0.08317164234271757</v>
      </c>
    </row>
    <row r="48" spans="1:25" ht="18.75" customHeight="1">
      <c r="A48" s="251" t="s">
        <v>213</v>
      </c>
      <c r="B48" s="248">
        <v>402.758</v>
      </c>
      <c r="C48" s="246">
        <v>110.786</v>
      </c>
      <c r="D48" s="247">
        <v>132.981</v>
      </c>
      <c r="E48" s="246">
        <v>9.545</v>
      </c>
      <c r="F48" s="247">
        <f t="shared" si="8"/>
        <v>656.0699999999999</v>
      </c>
      <c r="G48" s="249">
        <f t="shared" si="9"/>
        <v>0.014226195224719433</v>
      </c>
      <c r="H48" s="248">
        <v>351.102</v>
      </c>
      <c r="I48" s="246">
        <v>36.013</v>
      </c>
      <c r="J48" s="247"/>
      <c r="K48" s="246"/>
      <c r="L48" s="247">
        <f t="shared" si="10"/>
        <v>387.11499999999995</v>
      </c>
      <c r="M48" s="414">
        <f t="shared" si="3"/>
        <v>0.6947677046872376</v>
      </c>
      <c r="N48" s="419">
        <v>715.598</v>
      </c>
      <c r="O48" s="246">
        <v>255.78</v>
      </c>
      <c r="P48" s="247">
        <v>152.362</v>
      </c>
      <c r="Q48" s="246">
        <v>12.477</v>
      </c>
      <c r="R48" s="247">
        <f t="shared" si="11"/>
        <v>1136.217</v>
      </c>
      <c r="S48" s="435">
        <f t="shared" si="12"/>
        <v>0.012837567787998593</v>
      </c>
      <c r="T48" s="248">
        <v>566.756</v>
      </c>
      <c r="U48" s="246">
        <v>119.959</v>
      </c>
      <c r="V48" s="247"/>
      <c r="W48" s="246"/>
      <c r="X48" s="230">
        <f t="shared" si="13"/>
        <v>686.7149999999999</v>
      </c>
      <c r="Y48" s="245">
        <f t="shared" si="14"/>
        <v>0.6545684891112036</v>
      </c>
    </row>
    <row r="49" spans="1:25" ht="18.75" customHeight="1">
      <c r="A49" s="251" t="s">
        <v>183</v>
      </c>
      <c r="B49" s="248">
        <v>203.079</v>
      </c>
      <c r="C49" s="246">
        <v>422.91099999999994</v>
      </c>
      <c r="D49" s="247">
        <v>0</v>
      </c>
      <c r="E49" s="246">
        <v>0</v>
      </c>
      <c r="F49" s="247">
        <f t="shared" si="8"/>
        <v>625.99</v>
      </c>
      <c r="G49" s="249">
        <f t="shared" si="9"/>
        <v>0.01357394172683116</v>
      </c>
      <c r="H49" s="248">
        <v>254.793</v>
      </c>
      <c r="I49" s="246">
        <v>476.702</v>
      </c>
      <c r="J49" s="247"/>
      <c r="K49" s="246"/>
      <c r="L49" s="247">
        <f t="shared" si="10"/>
        <v>731.495</v>
      </c>
      <c r="M49" s="414">
        <f t="shared" si="3"/>
        <v>-0.14423201799055363</v>
      </c>
      <c r="N49" s="419">
        <v>371.102</v>
      </c>
      <c r="O49" s="246">
        <v>856.8699999999999</v>
      </c>
      <c r="P49" s="247"/>
      <c r="Q49" s="246"/>
      <c r="R49" s="247">
        <f t="shared" si="11"/>
        <v>1227.9719999999998</v>
      </c>
      <c r="S49" s="435">
        <f t="shared" si="12"/>
        <v>0.013874263271685078</v>
      </c>
      <c r="T49" s="248">
        <v>369.208</v>
      </c>
      <c r="U49" s="246">
        <v>936.77</v>
      </c>
      <c r="V49" s="247"/>
      <c r="W49" s="246"/>
      <c r="X49" s="230">
        <f t="shared" si="13"/>
        <v>1305.978</v>
      </c>
      <c r="Y49" s="245">
        <f t="shared" si="14"/>
        <v>-0.05972994950910371</v>
      </c>
    </row>
    <row r="50" spans="1:25" ht="18.75" customHeight="1">
      <c r="A50" s="251" t="s">
        <v>158</v>
      </c>
      <c r="B50" s="248">
        <v>61.760999999999996</v>
      </c>
      <c r="C50" s="246">
        <v>271.485</v>
      </c>
      <c r="D50" s="247">
        <v>0</v>
      </c>
      <c r="E50" s="246">
        <v>0</v>
      </c>
      <c r="F50" s="247">
        <f>SUM(B50:E50)</f>
        <v>333.246</v>
      </c>
      <c r="G50" s="249">
        <f>F50/$F$9</f>
        <v>0.007226092724643487</v>
      </c>
      <c r="H50" s="248">
        <v>257.46500000000003</v>
      </c>
      <c r="I50" s="246">
        <v>85.81700000000001</v>
      </c>
      <c r="J50" s="247"/>
      <c r="K50" s="246"/>
      <c r="L50" s="247">
        <f>SUM(H50:K50)</f>
        <v>343.28200000000004</v>
      </c>
      <c r="M50" s="414">
        <f>IF(ISERROR(F50/L50-1),"         /0",(F50/L50-1))</f>
        <v>-0.029235439085067205</v>
      </c>
      <c r="N50" s="419">
        <v>99.01</v>
      </c>
      <c r="O50" s="246">
        <v>520.306</v>
      </c>
      <c r="P50" s="247">
        <v>0</v>
      </c>
      <c r="Q50" s="246"/>
      <c r="R50" s="247">
        <f>SUM(N50:Q50)</f>
        <v>619.316</v>
      </c>
      <c r="S50" s="435">
        <f>R50/$R$9</f>
        <v>0.006997352734725969</v>
      </c>
      <c r="T50" s="248">
        <v>588.197</v>
      </c>
      <c r="U50" s="246">
        <v>218.98000000000002</v>
      </c>
      <c r="V50" s="247">
        <v>0</v>
      </c>
      <c r="W50" s="246"/>
      <c r="X50" s="230">
        <f>SUM(T50:W50)</f>
        <v>807.177</v>
      </c>
      <c r="Y50" s="245">
        <f>IF(ISERROR(R50/X50-1),"         /0",IF(R50/X50&gt;5,"  *  ",(R50/X50-1)))</f>
        <v>-0.23273829655701284</v>
      </c>
    </row>
    <row r="51" spans="1:25" ht="18.75" customHeight="1">
      <c r="A51" s="251" t="s">
        <v>192</v>
      </c>
      <c r="B51" s="248">
        <v>62.155</v>
      </c>
      <c r="C51" s="246">
        <v>128.821</v>
      </c>
      <c r="D51" s="247">
        <v>0</v>
      </c>
      <c r="E51" s="246">
        <v>0</v>
      </c>
      <c r="F51" s="247">
        <f>SUM(B51:E51)</f>
        <v>190.976</v>
      </c>
      <c r="G51" s="249">
        <f>F51/$F$9</f>
        <v>0.004141115824890665</v>
      </c>
      <c r="H51" s="248">
        <v>68.363</v>
      </c>
      <c r="I51" s="246">
        <v>120.927</v>
      </c>
      <c r="J51" s="247"/>
      <c r="K51" s="246"/>
      <c r="L51" s="247">
        <f>SUM(H51:K51)</f>
        <v>189.29000000000002</v>
      </c>
      <c r="M51" s="414">
        <f>IF(ISERROR(F51/L51-1),"         /0",(F51/L51-1))</f>
        <v>0.0089069681441174</v>
      </c>
      <c r="N51" s="419">
        <v>118.40100000000001</v>
      </c>
      <c r="O51" s="246">
        <v>266.705</v>
      </c>
      <c r="P51" s="247"/>
      <c r="Q51" s="246"/>
      <c r="R51" s="247">
        <f>SUM(N51:Q51)</f>
        <v>385.106</v>
      </c>
      <c r="S51" s="435">
        <f>R51/$R$9</f>
        <v>0.004351126924315501</v>
      </c>
      <c r="T51" s="248">
        <v>149.07999999999998</v>
      </c>
      <c r="U51" s="246">
        <v>270.979</v>
      </c>
      <c r="V51" s="247"/>
      <c r="W51" s="246"/>
      <c r="X51" s="230">
        <f>SUM(T51:W51)</f>
        <v>420.05899999999997</v>
      </c>
      <c r="Y51" s="245">
        <f>IF(ISERROR(R51/X51-1),"         /0",IF(R51/X51&gt;5,"  *  ",(R51/X51-1)))</f>
        <v>-0.08320973958420119</v>
      </c>
    </row>
    <row r="52" spans="1:25" ht="18.75" customHeight="1">
      <c r="A52" s="251" t="s">
        <v>188</v>
      </c>
      <c r="B52" s="248">
        <v>8.129</v>
      </c>
      <c r="C52" s="246">
        <v>175.858</v>
      </c>
      <c r="D52" s="247">
        <v>0</v>
      </c>
      <c r="E52" s="246">
        <v>0</v>
      </c>
      <c r="F52" s="247">
        <f t="shared" si="8"/>
        <v>183.987</v>
      </c>
      <c r="G52" s="249">
        <f t="shared" si="9"/>
        <v>0.003989566632844749</v>
      </c>
      <c r="H52" s="248">
        <v>26.2</v>
      </c>
      <c r="I52" s="246">
        <v>225.075</v>
      </c>
      <c r="J52" s="247"/>
      <c r="K52" s="246"/>
      <c r="L52" s="247">
        <f t="shared" si="10"/>
        <v>251.27499999999998</v>
      </c>
      <c r="M52" s="414">
        <f t="shared" si="3"/>
        <v>-0.26778628992140086</v>
      </c>
      <c r="N52" s="419">
        <v>12.157</v>
      </c>
      <c r="O52" s="246">
        <v>370.55</v>
      </c>
      <c r="P52" s="247"/>
      <c r="Q52" s="246"/>
      <c r="R52" s="247">
        <f t="shared" si="11"/>
        <v>382.707</v>
      </c>
      <c r="S52" s="435">
        <f t="shared" si="12"/>
        <v>0.004324021780559151</v>
      </c>
      <c r="T52" s="248">
        <v>31.162</v>
      </c>
      <c r="U52" s="246">
        <v>491.913</v>
      </c>
      <c r="V52" s="247"/>
      <c r="W52" s="246"/>
      <c r="X52" s="230">
        <f t="shared" si="13"/>
        <v>523.075</v>
      </c>
      <c r="Y52" s="245">
        <f t="shared" si="14"/>
        <v>-0.26835157482196637</v>
      </c>
    </row>
    <row r="53" spans="1:25" ht="18.75" customHeight="1">
      <c r="A53" s="251" t="s">
        <v>181</v>
      </c>
      <c r="B53" s="248">
        <v>97.47399999999999</v>
      </c>
      <c r="C53" s="246">
        <v>0</v>
      </c>
      <c r="D53" s="247">
        <v>0</v>
      </c>
      <c r="E53" s="246">
        <v>0</v>
      </c>
      <c r="F53" s="247">
        <f>SUM(B53:E53)</f>
        <v>97.47399999999999</v>
      </c>
      <c r="G53" s="249">
        <f>F53/$F$9</f>
        <v>0.002113622255756706</v>
      </c>
      <c r="H53" s="248">
        <v>82.00899999999999</v>
      </c>
      <c r="I53" s="246"/>
      <c r="J53" s="247"/>
      <c r="K53" s="246"/>
      <c r="L53" s="247">
        <f>SUM(H53:K53)</f>
        <v>82.00899999999999</v>
      </c>
      <c r="M53" s="414">
        <f>IF(ISERROR(F53/L53-1),"         /0",(F53/L53-1))</f>
        <v>0.18857686351498004</v>
      </c>
      <c r="N53" s="419">
        <v>140.134</v>
      </c>
      <c r="O53" s="246"/>
      <c r="P53" s="247"/>
      <c r="Q53" s="246"/>
      <c r="R53" s="247">
        <f>SUM(N53:Q53)</f>
        <v>140.134</v>
      </c>
      <c r="S53" s="435">
        <f>R53/$R$9</f>
        <v>0.001583306467341533</v>
      </c>
      <c r="T53" s="248">
        <v>142.81799999999998</v>
      </c>
      <c r="U53" s="246"/>
      <c r="V53" s="247"/>
      <c r="W53" s="246"/>
      <c r="X53" s="230">
        <f>SUM(T53:W53)</f>
        <v>142.81799999999998</v>
      </c>
      <c r="Y53" s="245">
        <f>IF(ISERROR(R53/X53-1),"         /0",IF(R53/X53&gt;5,"  *  ",(R53/X53-1)))</f>
        <v>-0.018793149322914426</v>
      </c>
    </row>
    <row r="54" spans="1:25" ht="18.75" customHeight="1">
      <c r="A54" s="251" t="s">
        <v>350</v>
      </c>
      <c r="B54" s="248">
        <v>0</v>
      </c>
      <c r="C54" s="246">
        <v>0</v>
      </c>
      <c r="D54" s="247">
        <v>0</v>
      </c>
      <c r="E54" s="246">
        <v>60.723</v>
      </c>
      <c r="F54" s="247">
        <f t="shared" si="8"/>
        <v>60.723</v>
      </c>
      <c r="G54" s="249">
        <f t="shared" si="9"/>
        <v>0.001316715064902584</v>
      </c>
      <c r="H54" s="248"/>
      <c r="I54" s="246"/>
      <c r="J54" s="247">
        <v>201.489</v>
      </c>
      <c r="K54" s="246">
        <v>14.186</v>
      </c>
      <c r="L54" s="247">
        <f t="shared" si="10"/>
        <v>215.675</v>
      </c>
      <c r="M54" s="414">
        <f t="shared" si="3"/>
        <v>-0.7184513735945288</v>
      </c>
      <c r="N54" s="419"/>
      <c r="O54" s="246"/>
      <c r="P54" s="247"/>
      <c r="Q54" s="246">
        <v>82.161</v>
      </c>
      <c r="R54" s="247">
        <f t="shared" si="11"/>
        <v>82.161</v>
      </c>
      <c r="S54" s="435">
        <f t="shared" si="12"/>
        <v>0.0009282975056963171</v>
      </c>
      <c r="T54" s="248"/>
      <c r="U54" s="246"/>
      <c r="V54" s="247">
        <v>402.978</v>
      </c>
      <c r="W54" s="246">
        <v>28.372</v>
      </c>
      <c r="X54" s="230">
        <f t="shared" si="13"/>
        <v>431.35</v>
      </c>
      <c r="Y54" s="245">
        <f t="shared" si="14"/>
        <v>-0.8095259070360497</v>
      </c>
    </row>
    <row r="55" spans="1:25" ht="18.75" customHeight="1" thickBot="1">
      <c r="A55" s="251" t="s">
        <v>172</v>
      </c>
      <c r="B55" s="248">
        <v>45.958000000000006</v>
      </c>
      <c r="C55" s="246">
        <v>0</v>
      </c>
      <c r="D55" s="247">
        <v>0.15</v>
      </c>
      <c r="E55" s="246">
        <v>0.035</v>
      </c>
      <c r="F55" s="247">
        <f t="shared" si="8"/>
        <v>46.143</v>
      </c>
      <c r="G55" s="249">
        <f t="shared" si="9"/>
        <v>0.001000562937269238</v>
      </c>
      <c r="H55" s="248">
        <v>17.551000000000002</v>
      </c>
      <c r="I55" s="246">
        <v>0</v>
      </c>
      <c r="J55" s="247">
        <v>0.03</v>
      </c>
      <c r="K55" s="246">
        <v>0.05</v>
      </c>
      <c r="L55" s="247">
        <f t="shared" si="10"/>
        <v>17.631000000000004</v>
      </c>
      <c r="M55" s="414">
        <f t="shared" si="3"/>
        <v>1.6171516079632462</v>
      </c>
      <c r="N55" s="419">
        <v>66.661</v>
      </c>
      <c r="O55" s="246">
        <v>0</v>
      </c>
      <c r="P55" s="247">
        <v>0.47</v>
      </c>
      <c r="Q55" s="246">
        <v>0.045000000000000005</v>
      </c>
      <c r="R55" s="247">
        <f t="shared" si="11"/>
        <v>67.176</v>
      </c>
      <c r="S55" s="435">
        <f t="shared" si="12"/>
        <v>0.000758989219248254</v>
      </c>
      <c r="T55" s="248">
        <v>23.11</v>
      </c>
      <c r="U55" s="246">
        <v>0</v>
      </c>
      <c r="V55" s="247">
        <v>0.09</v>
      </c>
      <c r="W55" s="246">
        <v>0.08</v>
      </c>
      <c r="X55" s="230">
        <f t="shared" si="13"/>
        <v>23.279999999999998</v>
      </c>
      <c r="Y55" s="245">
        <f t="shared" si="14"/>
        <v>1.8855670103092788</v>
      </c>
    </row>
    <row r="56" spans="1:25" s="237" customFormat="1" ht="18.75" customHeight="1">
      <c r="A56" s="244" t="s">
        <v>58</v>
      </c>
      <c r="B56" s="241">
        <f>SUM(B57:B66)</f>
        <v>2402.06</v>
      </c>
      <c r="C56" s="240">
        <f>SUM(C57:C66)</f>
        <v>1309.9610000000002</v>
      </c>
      <c r="D56" s="239">
        <f>SUM(D57:D66)</f>
        <v>0.32499999999999996</v>
      </c>
      <c r="E56" s="240">
        <f>SUM(E57:E66)</f>
        <v>177.315</v>
      </c>
      <c r="F56" s="239">
        <f t="shared" si="8"/>
        <v>3889.661</v>
      </c>
      <c r="G56" s="242">
        <f t="shared" si="9"/>
        <v>0.08434325109207466</v>
      </c>
      <c r="H56" s="241">
        <f>SUM(H57:H66)</f>
        <v>2940.601</v>
      </c>
      <c r="I56" s="240">
        <f>SUM(I57:I66)</f>
        <v>2057.935</v>
      </c>
      <c r="J56" s="239">
        <f>SUM(J57:J66)</f>
        <v>86.47</v>
      </c>
      <c r="K56" s="240">
        <f>SUM(K57:K66)</f>
        <v>2.533</v>
      </c>
      <c r="L56" s="239">
        <f t="shared" si="10"/>
        <v>5087.539000000001</v>
      </c>
      <c r="M56" s="412">
        <f aca="true" t="shared" si="15" ref="M56:M72">IF(ISERROR(F56/L56-1),"         /0",(F56/L56-1))</f>
        <v>-0.23545333018577363</v>
      </c>
      <c r="N56" s="417">
        <f>SUM(N57:N66)</f>
        <v>4817.66</v>
      </c>
      <c r="O56" s="240">
        <f>SUM(O57:O66)</f>
        <v>2853.0199999999995</v>
      </c>
      <c r="P56" s="239">
        <f>SUM(P57:P66)</f>
        <v>2.689</v>
      </c>
      <c r="Q56" s="240">
        <f>SUM(Q57:Q66)</f>
        <v>223.17000000000002</v>
      </c>
      <c r="R56" s="239">
        <f t="shared" si="11"/>
        <v>7896.539</v>
      </c>
      <c r="S56" s="433">
        <f t="shared" si="12"/>
        <v>0.08921918498233578</v>
      </c>
      <c r="T56" s="241">
        <f>SUM(T57:T66)</f>
        <v>5245.553</v>
      </c>
      <c r="U56" s="240">
        <f>SUM(U57:U66)</f>
        <v>3786.2949999999996</v>
      </c>
      <c r="V56" s="239">
        <f>SUM(V57:V66)</f>
        <v>260.192</v>
      </c>
      <c r="W56" s="240">
        <f>SUM(W57:W66)</f>
        <v>5.098</v>
      </c>
      <c r="X56" s="239">
        <f t="shared" si="13"/>
        <v>9297.138</v>
      </c>
      <c r="Y56" s="238">
        <f t="shared" si="14"/>
        <v>-0.15064840384212874</v>
      </c>
    </row>
    <row r="57" spans="1:25" s="221" customFormat="1" ht="18.75" customHeight="1">
      <c r="A57" s="236" t="s">
        <v>174</v>
      </c>
      <c r="B57" s="234">
        <v>417.302</v>
      </c>
      <c r="C57" s="231">
        <v>385.321</v>
      </c>
      <c r="D57" s="230">
        <v>0</v>
      </c>
      <c r="E57" s="231">
        <v>0</v>
      </c>
      <c r="F57" s="230">
        <f t="shared" si="8"/>
        <v>802.623</v>
      </c>
      <c r="G57" s="233">
        <f t="shared" si="9"/>
        <v>0.017404044522459475</v>
      </c>
      <c r="H57" s="234">
        <v>1142.924</v>
      </c>
      <c r="I57" s="231">
        <v>870.566</v>
      </c>
      <c r="J57" s="230"/>
      <c r="K57" s="231"/>
      <c r="L57" s="230">
        <f t="shared" si="10"/>
        <v>2013.49</v>
      </c>
      <c r="M57" s="413">
        <f t="shared" si="15"/>
        <v>-0.6013772107137358</v>
      </c>
      <c r="N57" s="418">
        <v>706.745</v>
      </c>
      <c r="O57" s="231">
        <v>598.331</v>
      </c>
      <c r="P57" s="230"/>
      <c r="Q57" s="231"/>
      <c r="R57" s="230">
        <f t="shared" si="11"/>
        <v>1305.076</v>
      </c>
      <c r="S57" s="434">
        <f t="shared" si="12"/>
        <v>0.014745424173806632</v>
      </c>
      <c r="T57" s="234">
        <v>1876.917</v>
      </c>
      <c r="U57" s="231">
        <v>1485.2379999999998</v>
      </c>
      <c r="V57" s="230"/>
      <c r="W57" s="231"/>
      <c r="X57" s="230">
        <f t="shared" si="13"/>
        <v>3362.1549999999997</v>
      </c>
      <c r="Y57" s="229">
        <f t="shared" si="14"/>
        <v>-0.6118334817996196</v>
      </c>
    </row>
    <row r="58" spans="1:25" s="221" customFormat="1" ht="18.75" customHeight="1">
      <c r="A58" s="236" t="s">
        <v>212</v>
      </c>
      <c r="B58" s="234">
        <v>689.28</v>
      </c>
      <c r="C58" s="231">
        <v>84.90700000000001</v>
      </c>
      <c r="D58" s="230">
        <v>0</v>
      </c>
      <c r="E58" s="231">
        <v>0</v>
      </c>
      <c r="F58" s="230">
        <f t="shared" si="8"/>
        <v>774.187</v>
      </c>
      <c r="G58" s="233">
        <f t="shared" si="9"/>
        <v>0.016787439453777593</v>
      </c>
      <c r="H58" s="234">
        <v>405.967</v>
      </c>
      <c r="I58" s="231">
        <v>231.55</v>
      </c>
      <c r="J58" s="230"/>
      <c r="K58" s="231"/>
      <c r="L58" s="230">
        <f t="shared" si="10"/>
        <v>637.517</v>
      </c>
      <c r="M58" s="413">
        <f t="shared" si="15"/>
        <v>0.2143785969629044</v>
      </c>
      <c r="N58" s="418">
        <v>1225.9450000000002</v>
      </c>
      <c r="O58" s="231">
        <v>368.299</v>
      </c>
      <c r="P58" s="230"/>
      <c r="Q58" s="231"/>
      <c r="R58" s="230">
        <f t="shared" si="11"/>
        <v>1594.2440000000001</v>
      </c>
      <c r="S58" s="434">
        <f t="shared" si="12"/>
        <v>0.01801259391525565</v>
      </c>
      <c r="T58" s="234">
        <v>834.922</v>
      </c>
      <c r="U58" s="231">
        <v>456.24</v>
      </c>
      <c r="V58" s="230"/>
      <c r="W58" s="231"/>
      <c r="X58" s="230">
        <f t="shared" si="13"/>
        <v>1291.162</v>
      </c>
      <c r="Y58" s="229">
        <f t="shared" si="14"/>
        <v>0.23473584259759828</v>
      </c>
    </row>
    <row r="59" spans="1:25" s="221" customFormat="1" ht="18.75" customHeight="1">
      <c r="A59" s="236" t="s">
        <v>178</v>
      </c>
      <c r="B59" s="234">
        <v>435.912</v>
      </c>
      <c r="C59" s="231">
        <v>324.163</v>
      </c>
      <c r="D59" s="230">
        <v>0</v>
      </c>
      <c r="E59" s="231">
        <v>0</v>
      </c>
      <c r="F59" s="230">
        <f>SUM(B59:E59)</f>
        <v>760.075</v>
      </c>
      <c r="G59" s="233">
        <f>F59/$F$9</f>
        <v>0.016481435419130008</v>
      </c>
      <c r="H59" s="234">
        <v>442.703</v>
      </c>
      <c r="I59" s="231">
        <v>371.308</v>
      </c>
      <c r="J59" s="230"/>
      <c r="K59" s="231"/>
      <c r="L59" s="230">
        <f>SUM(H59:K59)</f>
        <v>814.011</v>
      </c>
      <c r="M59" s="413">
        <f>IF(ISERROR(F59/L59-1),"         /0",(F59/L59-1))</f>
        <v>-0.06625954686116031</v>
      </c>
      <c r="N59" s="418">
        <v>842.0189999999999</v>
      </c>
      <c r="O59" s="231">
        <v>570.2109999999999</v>
      </c>
      <c r="P59" s="230"/>
      <c r="Q59" s="231"/>
      <c r="R59" s="230">
        <f t="shared" si="11"/>
        <v>1412.2299999999998</v>
      </c>
      <c r="S59" s="434">
        <f>R59/$R$9</f>
        <v>0.015956105530233442</v>
      </c>
      <c r="T59" s="234">
        <v>760.9449999999999</v>
      </c>
      <c r="U59" s="231">
        <v>701.427</v>
      </c>
      <c r="V59" s="230"/>
      <c r="W59" s="231"/>
      <c r="X59" s="230">
        <f>SUM(T59:W59)</f>
        <v>1462.3719999999998</v>
      </c>
      <c r="Y59" s="229">
        <f>IF(ISERROR(R59/X59-1),"         /0",IF(R59/X59&gt;5,"  *  ",(R59/X59-1)))</f>
        <v>-0.03428812914908108</v>
      </c>
    </row>
    <row r="60" spans="1:25" s="221" customFormat="1" ht="18.75" customHeight="1">
      <c r="A60" s="236" t="s">
        <v>160</v>
      </c>
      <c r="B60" s="234">
        <v>219.95800000000003</v>
      </c>
      <c r="C60" s="231">
        <v>114.94000000000001</v>
      </c>
      <c r="D60" s="230">
        <v>0</v>
      </c>
      <c r="E60" s="231">
        <v>0</v>
      </c>
      <c r="F60" s="230">
        <f>SUM(B60:E60)</f>
        <v>334.898</v>
      </c>
      <c r="G60" s="233">
        <f>F60/$F$9</f>
        <v>0.007261914625524852</v>
      </c>
      <c r="H60" s="234">
        <v>317.434</v>
      </c>
      <c r="I60" s="231">
        <v>96.354</v>
      </c>
      <c r="J60" s="230"/>
      <c r="K60" s="231"/>
      <c r="L60" s="230">
        <f>SUM(H60:K60)</f>
        <v>413.788</v>
      </c>
      <c r="M60" s="413">
        <f>IF(ISERROR(F60/L60-1),"         /0",(F60/L60-1))</f>
        <v>-0.1906531847226115</v>
      </c>
      <c r="N60" s="418">
        <v>417.215</v>
      </c>
      <c r="O60" s="231">
        <v>233.52699999999996</v>
      </c>
      <c r="P60" s="230">
        <v>1.549</v>
      </c>
      <c r="Q60" s="231">
        <v>2.02</v>
      </c>
      <c r="R60" s="230">
        <f>SUM(N60:Q60)</f>
        <v>654.3109999999999</v>
      </c>
      <c r="S60" s="434">
        <f>R60/$R$9</f>
        <v>0.007392744358633206</v>
      </c>
      <c r="T60" s="234">
        <v>538.1759999999999</v>
      </c>
      <c r="U60" s="231">
        <v>168.12</v>
      </c>
      <c r="V60" s="230">
        <v>0.37</v>
      </c>
      <c r="W60" s="231">
        <v>0</v>
      </c>
      <c r="X60" s="230">
        <f>SUM(T60:W60)</f>
        <v>706.6659999999999</v>
      </c>
      <c r="Y60" s="229">
        <f>IF(ISERROR(R60/X60-1),"         /0",IF(R60/X60&gt;5,"  *  ",(R60/X60-1)))</f>
        <v>-0.07408733404465484</v>
      </c>
    </row>
    <row r="61" spans="1:25" s="221" customFormat="1" ht="18.75" customHeight="1">
      <c r="A61" s="236" t="s">
        <v>175</v>
      </c>
      <c r="B61" s="234">
        <v>153.417</v>
      </c>
      <c r="C61" s="231">
        <v>169.394</v>
      </c>
      <c r="D61" s="230">
        <v>0</v>
      </c>
      <c r="E61" s="231">
        <v>0</v>
      </c>
      <c r="F61" s="230">
        <f t="shared" si="8"/>
        <v>322.81100000000004</v>
      </c>
      <c r="G61" s="233">
        <f t="shared" si="9"/>
        <v>0.0069998206086041214</v>
      </c>
      <c r="H61" s="234">
        <v>20.054</v>
      </c>
      <c r="I61" s="231">
        <v>43.964000000000006</v>
      </c>
      <c r="J61" s="230"/>
      <c r="K61" s="231"/>
      <c r="L61" s="230">
        <f t="shared" si="10"/>
        <v>64.018</v>
      </c>
      <c r="M61" s="413">
        <f t="shared" si="15"/>
        <v>4.042503670842576</v>
      </c>
      <c r="N61" s="418">
        <v>173.67000000000002</v>
      </c>
      <c r="O61" s="231">
        <v>271.621</v>
      </c>
      <c r="P61" s="230"/>
      <c r="Q61" s="231"/>
      <c r="R61" s="230">
        <f t="shared" si="11"/>
        <v>445.291</v>
      </c>
      <c r="S61" s="434">
        <f t="shared" si="12"/>
        <v>0.005031128206923221</v>
      </c>
      <c r="T61" s="234">
        <v>20.054</v>
      </c>
      <c r="U61" s="231">
        <v>43.964000000000006</v>
      </c>
      <c r="V61" s="230"/>
      <c r="W61" s="231"/>
      <c r="X61" s="230">
        <f t="shared" si="13"/>
        <v>64.018</v>
      </c>
      <c r="Y61" s="229" t="str">
        <f t="shared" si="14"/>
        <v>  *  </v>
      </c>
    </row>
    <row r="62" spans="1:25" s="221" customFormat="1" ht="18.75" customHeight="1">
      <c r="A62" s="236" t="s">
        <v>158</v>
      </c>
      <c r="B62" s="234">
        <v>213.891</v>
      </c>
      <c r="C62" s="231">
        <v>88.036</v>
      </c>
      <c r="D62" s="230">
        <v>0</v>
      </c>
      <c r="E62" s="231">
        <v>0</v>
      </c>
      <c r="F62" s="230">
        <f t="shared" si="8"/>
        <v>301.927</v>
      </c>
      <c r="G62" s="233">
        <f t="shared" si="9"/>
        <v>0.00654697280109419</v>
      </c>
      <c r="H62" s="234">
        <v>230.701</v>
      </c>
      <c r="I62" s="231">
        <v>111.10400000000001</v>
      </c>
      <c r="J62" s="230"/>
      <c r="K62" s="231"/>
      <c r="L62" s="230">
        <f t="shared" si="10"/>
        <v>341.805</v>
      </c>
      <c r="M62" s="413">
        <f t="shared" si="15"/>
        <v>-0.11666886090022088</v>
      </c>
      <c r="N62" s="418">
        <v>352.357</v>
      </c>
      <c r="O62" s="231">
        <v>168.903</v>
      </c>
      <c r="P62" s="230">
        <v>0</v>
      </c>
      <c r="Q62" s="231">
        <v>0</v>
      </c>
      <c r="R62" s="230">
        <f t="shared" si="11"/>
        <v>521.26</v>
      </c>
      <c r="S62" s="434">
        <f t="shared" si="12"/>
        <v>0.005889465291552711</v>
      </c>
      <c r="T62" s="234">
        <v>438.85299999999995</v>
      </c>
      <c r="U62" s="231">
        <v>196.48399999999998</v>
      </c>
      <c r="V62" s="230">
        <v>0.12</v>
      </c>
      <c r="W62" s="231">
        <v>0</v>
      </c>
      <c r="X62" s="230">
        <f t="shared" si="13"/>
        <v>635.457</v>
      </c>
      <c r="Y62" s="229">
        <f t="shared" si="14"/>
        <v>-0.1797084617841963</v>
      </c>
    </row>
    <row r="63" spans="1:25" s="221" customFormat="1" ht="18.75" customHeight="1">
      <c r="A63" s="236" t="s">
        <v>173</v>
      </c>
      <c r="B63" s="234">
        <v>181.769</v>
      </c>
      <c r="C63" s="231">
        <v>97.009</v>
      </c>
      <c r="D63" s="230">
        <v>0</v>
      </c>
      <c r="E63" s="231">
        <v>0</v>
      </c>
      <c r="F63" s="230">
        <f t="shared" si="8"/>
        <v>278.778</v>
      </c>
      <c r="G63" s="233">
        <f t="shared" si="9"/>
        <v>0.006045010825608296</v>
      </c>
      <c r="H63" s="234">
        <v>181.826</v>
      </c>
      <c r="I63" s="231">
        <v>130.952</v>
      </c>
      <c r="J63" s="230"/>
      <c r="K63" s="231"/>
      <c r="L63" s="230">
        <f t="shared" si="10"/>
        <v>312.778</v>
      </c>
      <c r="M63" s="413">
        <f t="shared" si="15"/>
        <v>-0.10870329754650265</v>
      </c>
      <c r="N63" s="418">
        <v>357.536</v>
      </c>
      <c r="O63" s="231">
        <v>252.783</v>
      </c>
      <c r="P63" s="230"/>
      <c r="Q63" s="231"/>
      <c r="R63" s="230">
        <f t="shared" si="11"/>
        <v>610.319</v>
      </c>
      <c r="S63" s="434">
        <f t="shared" si="12"/>
        <v>0.006895699971751446</v>
      </c>
      <c r="T63" s="234">
        <v>416.818</v>
      </c>
      <c r="U63" s="231">
        <v>320.288</v>
      </c>
      <c r="V63" s="230"/>
      <c r="W63" s="231"/>
      <c r="X63" s="230">
        <f t="shared" si="13"/>
        <v>737.106</v>
      </c>
      <c r="Y63" s="229">
        <f t="shared" si="14"/>
        <v>-0.1720064685404813</v>
      </c>
    </row>
    <row r="64" spans="1:25" s="221" customFormat="1" ht="18.75" customHeight="1">
      <c r="A64" s="236" t="s">
        <v>205</v>
      </c>
      <c r="B64" s="234">
        <v>0</v>
      </c>
      <c r="C64" s="231">
        <v>0</v>
      </c>
      <c r="D64" s="230">
        <v>0</v>
      </c>
      <c r="E64" s="231">
        <v>97.51599999999999</v>
      </c>
      <c r="F64" s="230">
        <f t="shared" si="8"/>
        <v>97.51599999999999</v>
      </c>
      <c r="G64" s="233">
        <f t="shared" si="9"/>
        <v>0.0021145329820502997</v>
      </c>
      <c r="H64" s="234"/>
      <c r="I64" s="231"/>
      <c r="J64" s="230"/>
      <c r="K64" s="231"/>
      <c r="L64" s="230">
        <f t="shared" si="10"/>
        <v>0</v>
      </c>
      <c r="M64" s="413" t="str">
        <f t="shared" si="15"/>
        <v>         /0</v>
      </c>
      <c r="N64" s="418"/>
      <c r="O64" s="231"/>
      <c r="P64" s="230"/>
      <c r="Q64" s="231">
        <v>139.431</v>
      </c>
      <c r="R64" s="230">
        <f t="shared" si="11"/>
        <v>139.431</v>
      </c>
      <c r="S64" s="434">
        <f t="shared" si="12"/>
        <v>0.0015753636094587846</v>
      </c>
      <c r="T64" s="234"/>
      <c r="U64" s="231"/>
      <c r="V64" s="230"/>
      <c r="W64" s="231"/>
      <c r="X64" s="230">
        <f t="shared" si="13"/>
        <v>0</v>
      </c>
      <c r="Y64" s="229" t="str">
        <f t="shared" si="14"/>
        <v>         /0</v>
      </c>
    </row>
    <row r="65" spans="1:25" s="221" customFormat="1" ht="18.75" customHeight="1">
      <c r="A65" s="236" t="s">
        <v>190</v>
      </c>
      <c r="B65" s="234">
        <v>48.492</v>
      </c>
      <c r="C65" s="231">
        <v>27.567999999999998</v>
      </c>
      <c r="D65" s="230">
        <v>0</v>
      </c>
      <c r="E65" s="231">
        <v>1.15</v>
      </c>
      <c r="F65" s="230">
        <f t="shared" si="8"/>
        <v>77.21000000000001</v>
      </c>
      <c r="G65" s="233">
        <f t="shared" si="9"/>
        <v>0.001674218503056972</v>
      </c>
      <c r="H65" s="234">
        <v>41.546</v>
      </c>
      <c r="I65" s="231">
        <v>20.487000000000002</v>
      </c>
      <c r="J65" s="230">
        <v>0</v>
      </c>
      <c r="K65" s="231">
        <v>0</v>
      </c>
      <c r="L65" s="230">
        <f t="shared" si="10"/>
        <v>62.033</v>
      </c>
      <c r="M65" s="413">
        <f t="shared" si="15"/>
        <v>0.2446601002692117</v>
      </c>
      <c r="N65" s="418">
        <v>91.84299999999999</v>
      </c>
      <c r="O65" s="231">
        <v>49.895</v>
      </c>
      <c r="P65" s="230">
        <v>0</v>
      </c>
      <c r="Q65" s="231">
        <v>2.42</v>
      </c>
      <c r="R65" s="230">
        <f t="shared" si="11"/>
        <v>144.158</v>
      </c>
      <c r="S65" s="434">
        <f t="shared" si="12"/>
        <v>0.0016287717022208793</v>
      </c>
      <c r="T65" s="234">
        <v>100.54099999999998</v>
      </c>
      <c r="U65" s="231">
        <v>27.942000000000004</v>
      </c>
      <c r="V65" s="230">
        <v>0</v>
      </c>
      <c r="W65" s="231">
        <v>0</v>
      </c>
      <c r="X65" s="230">
        <f t="shared" si="13"/>
        <v>128.48299999999998</v>
      </c>
      <c r="Y65" s="229">
        <f t="shared" si="14"/>
        <v>0.12200057595168246</v>
      </c>
    </row>
    <row r="66" spans="1:25" s="221" customFormat="1" ht="18.75" customHeight="1" thickBot="1">
      <c r="A66" s="236" t="s">
        <v>172</v>
      </c>
      <c r="B66" s="234">
        <v>42.039</v>
      </c>
      <c r="C66" s="231">
        <v>18.623</v>
      </c>
      <c r="D66" s="230">
        <v>0.32499999999999996</v>
      </c>
      <c r="E66" s="231">
        <v>78.649</v>
      </c>
      <c r="F66" s="230">
        <f>SUM(B66:E66)</f>
        <v>139.63600000000002</v>
      </c>
      <c r="G66" s="233">
        <f>F66/$F$9</f>
        <v>0.003027861350768856</v>
      </c>
      <c r="H66" s="234">
        <v>157.44599999999997</v>
      </c>
      <c r="I66" s="231">
        <v>181.65</v>
      </c>
      <c r="J66" s="230">
        <v>86.47</v>
      </c>
      <c r="K66" s="231">
        <v>2.533</v>
      </c>
      <c r="L66" s="230">
        <f>SUM(H66:K66)</f>
        <v>428.09900000000005</v>
      </c>
      <c r="M66" s="413">
        <f>IF(ISERROR(F66/L66-1),"         /0",(F66/L66-1))</f>
        <v>-0.6738231110093693</v>
      </c>
      <c r="N66" s="418">
        <v>650.33</v>
      </c>
      <c r="O66" s="231">
        <v>339.45</v>
      </c>
      <c r="P66" s="230">
        <v>1.1400000000000001</v>
      </c>
      <c r="Q66" s="231">
        <v>79.299</v>
      </c>
      <c r="R66" s="230">
        <f t="shared" si="11"/>
        <v>1070.219</v>
      </c>
      <c r="S66" s="434">
        <f>R66/$R$9</f>
        <v>0.012091888222499809</v>
      </c>
      <c r="T66" s="234">
        <v>258.327</v>
      </c>
      <c r="U66" s="231">
        <v>386.59200000000004</v>
      </c>
      <c r="V66" s="230">
        <v>259.702</v>
      </c>
      <c r="W66" s="231">
        <v>5.098</v>
      </c>
      <c r="X66" s="230">
        <f>SUM(T66:W66)</f>
        <v>909.719</v>
      </c>
      <c r="Y66" s="229">
        <f>IF(ISERROR(R66/X66-1),"         /0",IF(R66/X66&gt;5,"  *  ",(R66/X66-1)))</f>
        <v>0.1764281058216879</v>
      </c>
    </row>
    <row r="67" spans="1:25" s="237" customFormat="1" ht="18.75" customHeight="1">
      <c r="A67" s="244" t="s">
        <v>57</v>
      </c>
      <c r="B67" s="241">
        <f>SUM(B68:B71)</f>
        <v>816.7700000000001</v>
      </c>
      <c r="C67" s="240">
        <f>SUM(C68:C71)</f>
        <v>281.32300000000004</v>
      </c>
      <c r="D67" s="239">
        <f>SUM(D68:D71)</f>
        <v>0.06</v>
      </c>
      <c r="E67" s="240">
        <f>SUM(E68:E71)</f>
        <v>0.06</v>
      </c>
      <c r="F67" s="239">
        <f t="shared" si="8"/>
        <v>1098.213</v>
      </c>
      <c r="G67" s="242">
        <f t="shared" si="9"/>
        <v>0.023813606073017825</v>
      </c>
      <c r="H67" s="241">
        <f>SUM(H68:H71)</f>
        <v>765.9620000000001</v>
      </c>
      <c r="I67" s="240">
        <f>SUM(I68:I71)</f>
        <v>154.56</v>
      </c>
      <c r="J67" s="239">
        <f>SUM(J68:J71)</f>
        <v>51.698</v>
      </c>
      <c r="K67" s="240">
        <f>SUM(K68:K71)</f>
        <v>2.603</v>
      </c>
      <c r="L67" s="239">
        <f t="shared" si="10"/>
        <v>974.8230000000001</v>
      </c>
      <c r="M67" s="412">
        <f t="shared" si="15"/>
        <v>0.1265768247158714</v>
      </c>
      <c r="N67" s="417">
        <f>SUM(N68:N71)</f>
        <v>1296.638</v>
      </c>
      <c r="O67" s="240">
        <f>SUM(O68:O71)</f>
        <v>473.429</v>
      </c>
      <c r="P67" s="239">
        <f>SUM(P68:P71)</f>
        <v>0.19</v>
      </c>
      <c r="Q67" s="240">
        <f>SUM(Q68:Q71)</f>
        <v>0.06</v>
      </c>
      <c r="R67" s="239">
        <f t="shared" si="11"/>
        <v>1770.317</v>
      </c>
      <c r="S67" s="433">
        <f t="shared" si="12"/>
        <v>0.02000195780713218</v>
      </c>
      <c r="T67" s="241">
        <f>SUM(T68:T71)</f>
        <v>1411.2259999999999</v>
      </c>
      <c r="U67" s="240">
        <f>SUM(U68:U71)</f>
        <v>289.488</v>
      </c>
      <c r="V67" s="239">
        <f>SUM(V68:V71)</f>
        <v>83.86200000000001</v>
      </c>
      <c r="W67" s="240">
        <f>SUM(W68:W71)</f>
        <v>5.713</v>
      </c>
      <c r="X67" s="239">
        <f t="shared" si="13"/>
        <v>1790.289</v>
      </c>
      <c r="Y67" s="238">
        <f t="shared" si="14"/>
        <v>-0.011155740777047729</v>
      </c>
    </row>
    <row r="68" spans="1:25" ht="18.75" customHeight="1">
      <c r="A68" s="236" t="s">
        <v>174</v>
      </c>
      <c r="B68" s="234">
        <v>616.998</v>
      </c>
      <c r="C68" s="231">
        <v>172.464</v>
      </c>
      <c r="D68" s="230">
        <v>0</v>
      </c>
      <c r="E68" s="231">
        <v>0</v>
      </c>
      <c r="F68" s="230">
        <f t="shared" si="8"/>
        <v>789.462</v>
      </c>
      <c r="G68" s="233">
        <f t="shared" si="9"/>
        <v>0.017118661933173983</v>
      </c>
      <c r="H68" s="234">
        <v>547.815</v>
      </c>
      <c r="I68" s="231">
        <v>106.94000000000001</v>
      </c>
      <c r="J68" s="230"/>
      <c r="K68" s="231"/>
      <c r="L68" s="230">
        <f t="shared" si="10"/>
        <v>654.7550000000001</v>
      </c>
      <c r="M68" s="413">
        <f t="shared" si="15"/>
        <v>0.20573649685760298</v>
      </c>
      <c r="N68" s="418">
        <v>955.703</v>
      </c>
      <c r="O68" s="231">
        <v>286.23699999999997</v>
      </c>
      <c r="P68" s="230"/>
      <c r="Q68" s="231"/>
      <c r="R68" s="230">
        <f t="shared" si="11"/>
        <v>1241.94</v>
      </c>
      <c r="S68" s="434">
        <f t="shared" si="12"/>
        <v>0.014032080965719552</v>
      </c>
      <c r="T68" s="234">
        <v>1038.46</v>
      </c>
      <c r="U68" s="231">
        <v>216.209</v>
      </c>
      <c r="V68" s="230"/>
      <c r="W68" s="231"/>
      <c r="X68" s="230">
        <f t="shared" si="13"/>
        <v>1254.669</v>
      </c>
      <c r="Y68" s="229">
        <f t="shared" si="14"/>
        <v>-0.01014530525580859</v>
      </c>
    </row>
    <row r="69" spans="1:25" ht="18.75" customHeight="1">
      <c r="A69" s="236" t="s">
        <v>173</v>
      </c>
      <c r="B69" s="234">
        <v>101.605</v>
      </c>
      <c r="C69" s="231">
        <v>53.089</v>
      </c>
      <c r="D69" s="230">
        <v>0</v>
      </c>
      <c r="E69" s="231">
        <v>0</v>
      </c>
      <c r="F69" s="230">
        <f>SUM(B69:E69)</f>
        <v>154.69400000000002</v>
      </c>
      <c r="G69" s="233">
        <f>F69/$F$9</f>
        <v>0.0033543784109816765</v>
      </c>
      <c r="H69" s="234">
        <v>65.956</v>
      </c>
      <c r="I69" s="231">
        <v>47.532</v>
      </c>
      <c r="J69" s="230"/>
      <c r="K69" s="231"/>
      <c r="L69" s="230">
        <f>SUM(H69:K69)</f>
        <v>113.488</v>
      </c>
      <c r="M69" s="413">
        <f>IF(ISERROR(F69/L69-1),"         /0",(F69/L69-1))</f>
        <v>0.363086846186381</v>
      </c>
      <c r="N69" s="418">
        <v>192.596</v>
      </c>
      <c r="O69" s="231">
        <v>128.452</v>
      </c>
      <c r="P69" s="230"/>
      <c r="Q69" s="231"/>
      <c r="R69" s="230">
        <f>SUM(N69:Q69)</f>
        <v>321.048</v>
      </c>
      <c r="S69" s="434">
        <f>R69/$R$9</f>
        <v>0.0036273664829881724</v>
      </c>
      <c r="T69" s="234">
        <v>99.589</v>
      </c>
      <c r="U69" s="231">
        <v>73.02</v>
      </c>
      <c r="V69" s="230"/>
      <c r="W69" s="231"/>
      <c r="X69" s="230">
        <f>SUM(T69:W69)</f>
        <v>172.60899999999998</v>
      </c>
      <c r="Y69" s="229">
        <f>IF(ISERROR(R69/X69-1),"         /0",IF(R69/X69&gt;5,"  *  ",(R69/X69-1)))</f>
        <v>0.8599725390912412</v>
      </c>
    </row>
    <row r="70" spans="1:25" ht="18.75" customHeight="1">
      <c r="A70" s="236" t="s">
        <v>178</v>
      </c>
      <c r="B70" s="234">
        <v>44.904</v>
      </c>
      <c r="C70" s="231">
        <v>37.586</v>
      </c>
      <c r="D70" s="230">
        <v>0</v>
      </c>
      <c r="E70" s="231">
        <v>0</v>
      </c>
      <c r="F70" s="230">
        <f>SUM(B70:E70)</f>
        <v>82.49000000000001</v>
      </c>
      <c r="G70" s="233">
        <f>F70/$F$9</f>
        <v>0.0017887098085373609</v>
      </c>
      <c r="H70" s="234">
        <v>108.164</v>
      </c>
      <c r="I70" s="231"/>
      <c r="J70" s="230"/>
      <c r="K70" s="231"/>
      <c r="L70" s="230">
        <f>SUM(H70:K70)</f>
        <v>108.164</v>
      </c>
      <c r="M70" s="413">
        <f>IF(ISERROR(F70/L70-1),"         /0",(F70/L70-1))</f>
        <v>-0.2373617839576938</v>
      </c>
      <c r="N70" s="418">
        <v>44.904</v>
      </c>
      <c r="O70" s="231">
        <v>37.586</v>
      </c>
      <c r="P70" s="230"/>
      <c r="Q70" s="231"/>
      <c r="R70" s="230">
        <f>SUM(N70:Q70)</f>
        <v>82.49000000000001</v>
      </c>
      <c r="S70" s="434">
        <f>R70/$R$9</f>
        <v>0.0009320147179913732</v>
      </c>
      <c r="T70" s="234">
        <v>187.811</v>
      </c>
      <c r="U70" s="231"/>
      <c r="V70" s="230"/>
      <c r="W70" s="231"/>
      <c r="X70" s="230">
        <f>SUM(T70:W70)</f>
        <v>187.811</v>
      </c>
      <c r="Y70" s="229">
        <f>IF(ISERROR(R70/X70-1),"         /0",IF(R70/X70&gt;5,"  *  ",(R70/X70-1)))</f>
        <v>-0.5607818498384014</v>
      </c>
    </row>
    <row r="71" spans="1:25" ht="18.75" customHeight="1" thickBot="1">
      <c r="A71" s="236" t="s">
        <v>172</v>
      </c>
      <c r="B71" s="234">
        <v>53.263000000000005</v>
      </c>
      <c r="C71" s="231">
        <v>18.184</v>
      </c>
      <c r="D71" s="230">
        <v>0.06</v>
      </c>
      <c r="E71" s="231">
        <v>0.06</v>
      </c>
      <c r="F71" s="230">
        <f>SUM(B71:E71)</f>
        <v>71.56700000000001</v>
      </c>
      <c r="G71" s="233">
        <f>F71/$F$9</f>
        <v>0.0015518559203248066</v>
      </c>
      <c r="H71" s="234">
        <v>44.027</v>
      </c>
      <c r="I71" s="231">
        <v>0.088</v>
      </c>
      <c r="J71" s="230">
        <v>51.698</v>
      </c>
      <c r="K71" s="231">
        <v>2.603</v>
      </c>
      <c r="L71" s="230">
        <f>SUM(H71:K71)</f>
        <v>98.416</v>
      </c>
      <c r="M71" s="413">
        <f>IF(ISERROR(F71/L71-1),"         /0",(F71/L71-1))</f>
        <v>-0.2728113314908144</v>
      </c>
      <c r="N71" s="418">
        <v>103.43499999999999</v>
      </c>
      <c r="O71" s="231">
        <v>21.154</v>
      </c>
      <c r="P71" s="230">
        <v>0.19</v>
      </c>
      <c r="Q71" s="231">
        <v>0.06</v>
      </c>
      <c r="R71" s="230">
        <f>SUM(N71:Q71)</f>
        <v>124.83899999999998</v>
      </c>
      <c r="S71" s="434">
        <f>R71/$R$9</f>
        <v>0.0014104956404330828</v>
      </c>
      <c r="T71" s="234">
        <v>85.366</v>
      </c>
      <c r="U71" s="231">
        <v>0.259</v>
      </c>
      <c r="V71" s="230">
        <v>83.86200000000001</v>
      </c>
      <c r="W71" s="231">
        <v>5.713</v>
      </c>
      <c r="X71" s="230">
        <f>SUM(T71:W71)</f>
        <v>175.20000000000002</v>
      </c>
      <c r="Y71" s="229">
        <f>IF(ISERROR(R71/X71-1),"         /0",IF(R71/X71&gt;5,"  *  ",(R71/X71-1)))</f>
        <v>-0.2874486301369864</v>
      </c>
    </row>
    <row r="72" spans="1:25" s="332" customFormat="1" ht="18.75" customHeight="1" thickBot="1">
      <c r="A72" s="338" t="s">
        <v>56</v>
      </c>
      <c r="B72" s="336">
        <v>66.299</v>
      </c>
      <c r="C72" s="335">
        <v>0</v>
      </c>
      <c r="D72" s="334">
        <v>0</v>
      </c>
      <c r="E72" s="335">
        <v>2.582</v>
      </c>
      <c r="F72" s="334">
        <f>SUM(B72:E72)</f>
        <v>68.881</v>
      </c>
      <c r="G72" s="337">
        <f>F72/$F$9</f>
        <v>0.001493612805453533</v>
      </c>
      <c r="H72" s="336">
        <v>58.129</v>
      </c>
      <c r="I72" s="335">
        <v>0</v>
      </c>
      <c r="J72" s="334">
        <v>0</v>
      </c>
      <c r="K72" s="335">
        <v>0</v>
      </c>
      <c r="L72" s="334">
        <f t="shared" si="10"/>
        <v>58.129</v>
      </c>
      <c r="M72" s="415">
        <f t="shared" si="15"/>
        <v>0.18496791618641306</v>
      </c>
      <c r="N72" s="420">
        <v>123.588</v>
      </c>
      <c r="O72" s="335">
        <v>0</v>
      </c>
      <c r="P72" s="334">
        <v>0</v>
      </c>
      <c r="Q72" s="335">
        <v>2.582</v>
      </c>
      <c r="R72" s="334">
        <f>SUM(N72:Q72)</f>
        <v>126.16999999999999</v>
      </c>
      <c r="S72" s="436">
        <f>R72/$R$9</f>
        <v>0.0014255339673775187</v>
      </c>
      <c r="T72" s="336">
        <v>88.40200000000002</v>
      </c>
      <c r="U72" s="335">
        <v>0</v>
      </c>
      <c r="V72" s="334">
        <v>0</v>
      </c>
      <c r="W72" s="335">
        <v>0</v>
      </c>
      <c r="X72" s="334">
        <f>SUM(T72:W72)</f>
        <v>88.40200000000002</v>
      </c>
      <c r="Y72" s="333">
        <f>IF(ISERROR(R72/X72-1),"         /0",IF(R72/X72&gt;5,"  *  ",(R72/X72-1)))</f>
        <v>0.4272301531639551</v>
      </c>
    </row>
    <row r="73" ht="15" thickTop="1">
      <c r="A73" s="122" t="s">
        <v>43</v>
      </c>
    </row>
    <row r="74" ht="14.25">
      <c r="A74" s="122" t="s">
        <v>55</v>
      </c>
    </row>
    <row r="75" ht="14.25">
      <c r="A75" s="129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73:Y65536 M73:M65536 Y3 M3">
    <cfRule type="cellIs" priority="3" dxfId="90" operator="lessThan" stopIfTrue="1">
      <formula>0</formula>
    </cfRule>
  </conditionalFormatting>
  <conditionalFormatting sqref="Y9:Y72 M9:M72">
    <cfRule type="cellIs" priority="4" dxfId="90" operator="lessThan" stopIfTrue="1">
      <formula>0</formula>
    </cfRule>
    <cfRule type="cellIs" priority="5" dxfId="92" operator="greaterThanOrEqual" stopIfTrue="1">
      <formula>0</formula>
    </cfRule>
  </conditionalFormatting>
  <conditionalFormatting sqref="M5:M8 Y5:Y8">
    <cfRule type="cellIs" priority="1" dxfId="90" operator="lessThan" stopIfTrue="1">
      <formula>0</formula>
    </cfRule>
  </conditionalFormatting>
  <hyperlinks>
    <hyperlink ref="X1:Y1" location="INDICE!A1" display="Volve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61"/>
  <sheetViews>
    <sheetView showGridLines="0" zoomScale="75" zoomScaleNormal="75" zoomScalePageLayoutView="0" workbookViewId="0" topLeftCell="B40">
      <selection activeCell="U10" sqref="U10:X58"/>
    </sheetView>
  </sheetViews>
  <sheetFormatPr defaultColWidth="8.00390625" defaultRowHeight="15"/>
  <cols>
    <col min="1" max="1" width="25.421875" style="129" customWidth="1"/>
    <col min="2" max="2" width="38.140625" style="129" customWidth="1"/>
    <col min="3" max="3" width="12.421875" style="129" customWidth="1"/>
    <col min="4" max="4" width="12.421875" style="129" bestFit="1" customWidth="1"/>
    <col min="5" max="5" width="8.57421875" style="129" bestFit="1" customWidth="1"/>
    <col min="6" max="6" width="10.57421875" style="129" bestFit="1" customWidth="1"/>
    <col min="7" max="7" width="11.7109375" style="129" customWidth="1"/>
    <col min="8" max="8" width="10.421875" style="129" customWidth="1"/>
    <col min="9" max="10" width="11.57421875" style="129" bestFit="1" customWidth="1"/>
    <col min="11" max="11" width="9.7109375" style="129" bestFit="1" customWidth="1"/>
    <col min="12" max="12" width="10.57421875" style="129" bestFit="1" customWidth="1"/>
    <col min="13" max="13" width="11.57421875" style="129" bestFit="1" customWidth="1"/>
    <col min="14" max="14" width="9.421875" style="129" customWidth="1"/>
    <col min="15" max="16" width="13.00390625" style="129" bestFit="1" customWidth="1"/>
    <col min="17" max="17" width="9.421875" style="129" customWidth="1"/>
    <col min="18" max="18" width="10.57421875" style="129" bestFit="1" customWidth="1"/>
    <col min="19" max="19" width="13.00390625" style="129" bestFit="1" customWidth="1"/>
    <col min="20" max="20" width="10.140625" style="129" customWidth="1"/>
    <col min="21" max="22" width="13.140625" style="129" bestFit="1" customWidth="1"/>
    <col min="23" max="23" width="10.28125" style="129" customWidth="1"/>
    <col min="24" max="24" width="10.8515625" style="129" bestFit="1" customWidth="1"/>
    <col min="25" max="25" width="13.00390625" style="129" bestFit="1" customWidth="1"/>
    <col min="26" max="26" width="9.8515625" style="129" bestFit="1" customWidth="1"/>
    <col min="27" max="16384" width="8.00390625" style="129" customWidth="1"/>
  </cols>
  <sheetData>
    <row r="1" spans="25:26" ht="21" thickBot="1">
      <c r="Y1" s="639" t="s">
        <v>28</v>
      </c>
      <c r="Z1" s="640"/>
    </row>
    <row r="2" ht="9.75" customHeight="1" thickBot="1"/>
    <row r="3" spans="1:26" ht="24.75" customHeight="1" thickTop="1">
      <c r="A3" s="552" t="s">
        <v>120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  <c r="V3" s="553"/>
      <c r="W3" s="553"/>
      <c r="X3" s="553"/>
      <c r="Y3" s="553"/>
      <c r="Z3" s="554"/>
    </row>
    <row r="4" spans="1:26" ht="21" customHeight="1" thickBot="1">
      <c r="A4" s="566" t="s">
        <v>45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  <c r="R4" s="567"/>
      <c r="S4" s="567"/>
      <c r="T4" s="567"/>
      <c r="U4" s="567"/>
      <c r="V4" s="567"/>
      <c r="W4" s="567"/>
      <c r="X4" s="567"/>
      <c r="Y4" s="567"/>
      <c r="Z4" s="568"/>
    </row>
    <row r="5" spans="1:26" s="175" customFormat="1" ht="19.5" customHeight="1" thickBot="1" thickTop="1">
      <c r="A5" s="635" t="s">
        <v>121</v>
      </c>
      <c r="B5" s="635" t="s">
        <v>122</v>
      </c>
      <c r="C5" s="570" t="s">
        <v>36</v>
      </c>
      <c r="D5" s="571"/>
      <c r="E5" s="571"/>
      <c r="F5" s="571"/>
      <c r="G5" s="571"/>
      <c r="H5" s="571"/>
      <c r="I5" s="571"/>
      <c r="J5" s="571"/>
      <c r="K5" s="572"/>
      <c r="L5" s="572"/>
      <c r="M5" s="572"/>
      <c r="N5" s="573"/>
      <c r="O5" s="574" t="s">
        <v>35</v>
      </c>
      <c r="P5" s="571"/>
      <c r="Q5" s="571"/>
      <c r="R5" s="571"/>
      <c r="S5" s="571"/>
      <c r="T5" s="571"/>
      <c r="U5" s="571"/>
      <c r="V5" s="571"/>
      <c r="W5" s="571"/>
      <c r="X5" s="571"/>
      <c r="Y5" s="571"/>
      <c r="Z5" s="573"/>
    </row>
    <row r="6" spans="1:26" s="174" customFormat="1" ht="26.25" customHeight="1" thickBot="1">
      <c r="A6" s="636"/>
      <c r="B6" s="636"/>
      <c r="C6" s="562" t="s">
        <v>154</v>
      </c>
      <c r="D6" s="563"/>
      <c r="E6" s="563"/>
      <c r="F6" s="563"/>
      <c r="G6" s="564"/>
      <c r="H6" s="559" t="s">
        <v>34</v>
      </c>
      <c r="I6" s="562" t="s">
        <v>155</v>
      </c>
      <c r="J6" s="563"/>
      <c r="K6" s="563"/>
      <c r="L6" s="563"/>
      <c r="M6" s="564"/>
      <c r="N6" s="559" t="s">
        <v>33</v>
      </c>
      <c r="O6" s="569" t="s">
        <v>156</v>
      </c>
      <c r="P6" s="563"/>
      <c r="Q6" s="563"/>
      <c r="R6" s="563"/>
      <c r="S6" s="563"/>
      <c r="T6" s="559" t="s">
        <v>34</v>
      </c>
      <c r="U6" s="569" t="s">
        <v>157</v>
      </c>
      <c r="V6" s="563"/>
      <c r="W6" s="563"/>
      <c r="X6" s="563"/>
      <c r="Y6" s="563"/>
      <c r="Z6" s="559" t="s">
        <v>33</v>
      </c>
    </row>
    <row r="7" spans="1:26" s="169" customFormat="1" ht="26.25" customHeight="1">
      <c r="A7" s="637"/>
      <c r="B7" s="637"/>
      <c r="C7" s="542" t="s">
        <v>22</v>
      </c>
      <c r="D7" s="543"/>
      <c r="E7" s="544" t="s">
        <v>21</v>
      </c>
      <c r="F7" s="545"/>
      <c r="G7" s="546" t="s">
        <v>17</v>
      </c>
      <c r="H7" s="560"/>
      <c r="I7" s="542" t="s">
        <v>22</v>
      </c>
      <c r="J7" s="543"/>
      <c r="K7" s="544" t="s">
        <v>21</v>
      </c>
      <c r="L7" s="545"/>
      <c r="M7" s="546" t="s">
        <v>17</v>
      </c>
      <c r="N7" s="560"/>
      <c r="O7" s="543" t="s">
        <v>22</v>
      </c>
      <c r="P7" s="543"/>
      <c r="Q7" s="548" t="s">
        <v>21</v>
      </c>
      <c r="R7" s="543"/>
      <c r="S7" s="546" t="s">
        <v>17</v>
      </c>
      <c r="T7" s="560"/>
      <c r="U7" s="549" t="s">
        <v>22</v>
      </c>
      <c r="V7" s="545"/>
      <c r="W7" s="544" t="s">
        <v>21</v>
      </c>
      <c r="X7" s="565"/>
      <c r="Y7" s="546" t="s">
        <v>17</v>
      </c>
      <c r="Z7" s="560"/>
    </row>
    <row r="8" spans="1:26" s="169" customFormat="1" ht="15.75" thickBot="1">
      <c r="A8" s="638"/>
      <c r="B8" s="638"/>
      <c r="C8" s="172" t="s">
        <v>19</v>
      </c>
      <c r="D8" s="170" t="s">
        <v>18</v>
      </c>
      <c r="E8" s="171" t="s">
        <v>19</v>
      </c>
      <c r="F8" s="170" t="s">
        <v>18</v>
      </c>
      <c r="G8" s="547"/>
      <c r="H8" s="561"/>
      <c r="I8" s="172" t="s">
        <v>19</v>
      </c>
      <c r="J8" s="170" t="s">
        <v>18</v>
      </c>
      <c r="K8" s="171" t="s">
        <v>19</v>
      </c>
      <c r="L8" s="170" t="s">
        <v>18</v>
      </c>
      <c r="M8" s="547"/>
      <c r="N8" s="561"/>
      <c r="O8" s="173" t="s">
        <v>19</v>
      </c>
      <c r="P8" s="170" t="s">
        <v>18</v>
      </c>
      <c r="Q8" s="171" t="s">
        <v>19</v>
      </c>
      <c r="R8" s="170" t="s">
        <v>18</v>
      </c>
      <c r="S8" s="547"/>
      <c r="T8" s="561"/>
      <c r="U8" s="172" t="s">
        <v>19</v>
      </c>
      <c r="V8" s="170" t="s">
        <v>18</v>
      </c>
      <c r="W8" s="171" t="s">
        <v>19</v>
      </c>
      <c r="X8" s="170" t="s">
        <v>18</v>
      </c>
      <c r="Y8" s="547"/>
      <c r="Z8" s="561"/>
    </row>
    <row r="9" spans="1:26" s="158" customFormat="1" ht="18" customHeight="1" thickBot="1" thickTop="1">
      <c r="A9" s="168" t="s">
        <v>24</v>
      </c>
      <c r="B9" s="375"/>
      <c r="C9" s="167">
        <f>SUM(C10:C58)</f>
        <v>1131090</v>
      </c>
      <c r="D9" s="161">
        <f>SUM(D10:D58)</f>
        <v>1131090</v>
      </c>
      <c r="E9" s="162">
        <f>SUM(E10:E58)</f>
        <v>65651</v>
      </c>
      <c r="F9" s="161">
        <f>SUM(F10:F58)</f>
        <v>65651</v>
      </c>
      <c r="G9" s="160">
        <f>SUM(C9:F9)</f>
        <v>2393482</v>
      </c>
      <c r="H9" s="164">
        <f>G9/$G$9</f>
        <v>1</v>
      </c>
      <c r="I9" s="163">
        <f>SUM(I10:I58)</f>
        <v>967960</v>
      </c>
      <c r="J9" s="161">
        <f>SUM(J10:J58)</f>
        <v>967960</v>
      </c>
      <c r="K9" s="162">
        <f>SUM(K10:K58)</f>
        <v>56407</v>
      </c>
      <c r="L9" s="161">
        <f>SUM(L10:L58)</f>
        <v>56407</v>
      </c>
      <c r="M9" s="160">
        <f>SUM(I9:L9)</f>
        <v>2048734</v>
      </c>
      <c r="N9" s="166">
        <f>IF(ISERROR(G9/M9-1),"         /0",(G9/M9-1))</f>
        <v>0.16827367535268123</v>
      </c>
      <c r="O9" s="165">
        <f>SUM(O10:O58)</f>
        <v>2404800</v>
      </c>
      <c r="P9" s="161">
        <f>SUM(P10:P58)</f>
        <v>2404800</v>
      </c>
      <c r="Q9" s="162">
        <f>SUM(Q10:Q58)</f>
        <v>146495</v>
      </c>
      <c r="R9" s="161">
        <f>SUM(R10:R58)</f>
        <v>146495</v>
      </c>
      <c r="S9" s="160">
        <f>SUM(O9:R9)</f>
        <v>5102590</v>
      </c>
      <c r="T9" s="164">
        <f>S9/$S$9</f>
        <v>1</v>
      </c>
      <c r="U9" s="163">
        <f>SUM(U10:U58)</f>
        <v>2105359</v>
      </c>
      <c r="V9" s="161">
        <f>SUM(V10:V58)</f>
        <v>2105359</v>
      </c>
      <c r="W9" s="162">
        <f>SUM(W10:W58)</f>
        <v>151532</v>
      </c>
      <c r="X9" s="161">
        <f>SUM(X10:X58)</f>
        <v>151532</v>
      </c>
      <c r="Y9" s="160">
        <f>SUM(U9:X9)</f>
        <v>4513782</v>
      </c>
      <c r="Z9" s="159">
        <f>IF(ISERROR(S9/Y9-1),"         /0",(S9/Y9-1))</f>
        <v>0.13044670743957054</v>
      </c>
    </row>
    <row r="10" spans="1:26" ht="21" customHeight="1" thickTop="1">
      <c r="A10" s="157" t="s">
        <v>351</v>
      </c>
      <c r="B10" s="376" t="s">
        <v>352</v>
      </c>
      <c r="C10" s="155">
        <v>431911</v>
      </c>
      <c r="D10" s="151">
        <v>445473</v>
      </c>
      <c r="E10" s="152">
        <v>15319</v>
      </c>
      <c r="F10" s="151">
        <v>13974</v>
      </c>
      <c r="G10" s="150">
        <f>SUM(C10:F10)</f>
        <v>906677</v>
      </c>
      <c r="H10" s="154">
        <f>G10/$G$9</f>
        <v>0.37881087052252743</v>
      </c>
      <c r="I10" s="153">
        <v>370330</v>
      </c>
      <c r="J10" s="151">
        <v>385407</v>
      </c>
      <c r="K10" s="152">
        <v>9976</v>
      </c>
      <c r="L10" s="151">
        <v>10617</v>
      </c>
      <c r="M10" s="150">
        <f>SUM(I10:L10)</f>
        <v>776330</v>
      </c>
      <c r="N10" s="156">
        <f>IF(ISERROR(G10/M10-1),"         /0",(G10/M10-1))</f>
        <v>0.16790153671763286</v>
      </c>
      <c r="O10" s="155">
        <v>868341</v>
      </c>
      <c r="P10" s="151">
        <v>982240</v>
      </c>
      <c r="Q10" s="152">
        <v>34392</v>
      </c>
      <c r="R10" s="151">
        <v>31815</v>
      </c>
      <c r="S10" s="150">
        <f>SUM(O10:R10)</f>
        <v>1916788</v>
      </c>
      <c r="T10" s="154">
        <f>S10/$S$9</f>
        <v>0.37565001303259715</v>
      </c>
      <c r="U10" s="153">
        <v>756175</v>
      </c>
      <c r="V10" s="151">
        <v>860678</v>
      </c>
      <c r="W10" s="152">
        <v>31877</v>
      </c>
      <c r="X10" s="151">
        <v>33433</v>
      </c>
      <c r="Y10" s="150">
        <f>SUM(U10:X10)</f>
        <v>1682163</v>
      </c>
      <c r="Z10" s="149">
        <f>IF(ISERROR(S10/Y10-1),"         /0",IF(S10/Y10&gt;5,"  *  ",(S10/Y10-1)))</f>
        <v>0.13947815996428403</v>
      </c>
    </row>
    <row r="11" spans="1:26" ht="21" customHeight="1">
      <c r="A11" s="148" t="s">
        <v>353</v>
      </c>
      <c r="B11" s="377" t="s">
        <v>354</v>
      </c>
      <c r="C11" s="146">
        <v>109278</v>
      </c>
      <c r="D11" s="142">
        <v>109391</v>
      </c>
      <c r="E11" s="143">
        <v>3251</v>
      </c>
      <c r="F11" s="142">
        <v>3269</v>
      </c>
      <c r="G11" s="141">
        <f>SUM(C11:F11)</f>
        <v>225189</v>
      </c>
      <c r="H11" s="145">
        <f>G11/$G$9</f>
        <v>0.09408426718897406</v>
      </c>
      <c r="I11" s="144">
        <v>92305</v>
      </c>
      <c r="J11" s="142">
        <v>92156</v>
      </c>
      <c r="K11" s="143">
        <v>2083</v>
      </c>
      <c r="L11" s="142">
        <v>2111</v>
      </c>
      <c r="M11" s="141">
        <f>SUM(I11:L11)</f>
        <v>188655</v>
      </c>
      <c r="N11" s="147">
        <f>IF(ISERROR(G11/M11-1),"         /0",(G11/M11-1))</f>
        <v>0.1936550846783811</v>
      </c>
      <c r="O11" s="146">
        <v>229493</v>
      </c>
      <c r="P11" s="142">
        <v>218578</v>
      </c>
      <c r="Q11" s="143">
        <v>7583</v>
      </c>
      <c r="R11" s="142">
        <v>8349</v>
      </c>
      <c r="S11" s="141">
        <f>SUM(O11:R11)</f>
        <v>464003</v>
      </c>
      <c r="T11" s="145">
        <f>S11/$S$9</f>
        <v>0.09093479977815187</v>
      </c>
      <c r="U11" s="144">
        <v>196593</v>
      </c>
      <c r="V11" s="142">
        <v>188544</v>
      </c>
      <c r="W11" s="143">
        <v>6225</v>
      </c>
      <c r="X11" s="142">
        <v>7158</v>
      </c>
      <c r="Y11" s="141">
        <f>SUM(U11:X11)</f>
        <v>398520</v>
      </c>
      <c r="Z11" s="140">
        <f>IF(ISERROR(S11/Y11-1),"         /0",IF(S11/Y11&gt;5,"  *  ",(S11/Y11-1)))</f>
        <v>0.16431546722874635</v>
      </c>
    </row>
    <row r="12" spans="1:26" ht="21" customHeight="1">
      <c r="A12" s="148" t="s">
        <v>355</v>
      </c>
      <c r="B12" s="377" t="s">
        <v>356</v>
      </c>
      <c r="C12" s="146">
        <v>92350</v>
      </c>
      <c r="D12" s="142">
        <v>90806</v>
      </c>
      <c r="E12" s="143">
        <v>2808</v>
      </c>
      <c r="F12" s="142">
        <v>2667</v>
      </c>
      <c r="G12" s="141">
        <f>SUM(C12:F12)</f>
        <v>188631</v>
      </c>
      <c r="H12" s="145">
        <f>G12/$G$9</f>
        <v>0.07881028560064375</v>
      </c>
      <c r="I12" s="144">
        <v>87055</v>
      </c>
      <c r="J12" s="142">
        <v>84424</v>
      </c>
      <c r="K12" s="143">
        <v>1948</v>
      </c>
      <c r="L12" s="142">
        <v>1874</v>
      </c>
      <c r="M12" s="141">
        <f>SUM(I12:L12)</f>
        <v>175301</v>
      </c>
      <c r="N12" s="147">
        <f>IF(ISERROR(G12/M12-1),"         /0",(G12/M12-1))</f>
        <v>0.07604063867291111</v>
      </c>
      <c r="O12" s="146">
        <v>201474</v>
      </c>
      <c r="P12" s="142">
        <v>181114</v>
      </c>
      <c r="Q12" s="143">
        <v>5593</v>
      </c>
      <c r="R12" s="142">
        <v>5873</v>
      </c>
      <c r="S12" s="141">
        <f>SUM(O12:R12)</f>
        <v>394054</v>
      </c>
      <c r="T12" s="145">
        <f>S12/$S$9</f>
        <v>0.07722627136415036</v>
      </c>
      <c r="U12" s="144">
        <v>190495</v>
      </c>
      <c r="V12" s="142">
        <v>174026</v>
      </c>
      <c r="W12" s="143">
        <v>2931</v>
      </c>
      <c r="X12" s="142">
        <v>5834</v>
      </c>
      <c r="Y12" s="141">
        <f>SUM(U12:X12)</f>
        <v>373286</v>
      </c>
      <c r="Z12" s="140">
        <f>IF(ISERROR(S12/Y12-1),"         /0",IF(S12/Y12&gt;5,"  *  ",(S12/Y12-1)))</f>
        <v>0.05563562523105614</v>
      </c>
    </row>
    <row r="13" spans="1:26" ht="21" customHeight="1">
      <c r="A13" s="148" t="s">
        <v>357</v>
      </c>
      <c r="B13" s="377" t="s">
        <v>358</v>
      </c>
      <c r="C13" s="146">
        <v>74929</v>
      </c>
      <c r="D13" s="142">
        <v>73032</v>
      </c>
      <c r="E13" s="143">
        <v>558</v>
      </c>
      <c r="F13" s="142">
        <v>401</v>
      </c>
      <c r="G13" s="141">
        <f>SUM(C13:F13)</f>
        <v>148920</v>
      </c>
      <c r="H13" s="145">
        <f>G13/$G$9</f>
        <v>0.062218976369991505</v>
      </c>
      <c r="I13" s="144">
        <v>62835</v>
      </c>
      <c r="J13" s="142">
        <v>60501</v>
      </c>
      <c r="K13" s="143">
        <v>55</v>
      </c>
      <c r="L13" s="142">
        <v>70</v>
      </c>
      <c r="M13" s="141">
        <f>SUM(I13:L13)</f>
        <v>123461</v>
      </c>
      <c r="N13" s="147">
        <f>IF(ISERROR(G13/M13-1),"         /0",(G13/M13-1))</f>
        <v>0.20621086820939416</v>
      </c>
      <c r="O13" s="146">
        <v>173405</v>
      </c>
      <c r="P13" s="142">
        <v>159895</v>
      </c>
      <c r="Q13" s="143">
        <v>1783</v>
      </c>
      <c r="R13" s="142">
        <v>1193</v>
      </c>
      <c r="S13" s="141">
        <f>SUM(O13:R13)</f>
        <v>336276</v>
      </c>
      <c r="T13" s="145">
        <f>S13/$S$9</f>
        <v>0.0659030022008431</v>
      </c>
      <c r="U13" s="144">
        <v>151871</v>
      </c>
      <c r="V13" s="142">
        <v>137445</v>
      </c>
      <c r="W13" s="143">
        <v>2050</v>
      </c>
      <c r="X13" s="142">
        <v>1962</v>
      </c>
      <c r="Y13" s="141">
        <f>SUM(U13:X13)</f>
        <v>293328</v>
      </c>
      <c r="Z13" s="140">
        <f>IF(ISERROR(S13/Y13-1),"         /0",IF(S13/Y13&gt;5,"  *  ",(S13/Y13-1)))</f>
        <v>0.14641629847815407</v>
      </c>
    </row>
    <row r="14" spans="1:26" ht="21" customHeight="1">
      <c r="A14" s="148" t="s">
        <v>359</v>
      </c>
      <c r="B14" s="377" t="s">
        <v>360</v>
      </c>
      <c r="C14" s="146">
        <v>58437</v>
      </c>
      <c r="D14" s="142">
        <v>57422</v>
      </c>
      <c r="E14" s="143">
        <v>1439</v>
      </c>
      <c r="F14" s="142">
        <v>1734</v>
      </c>
      <c r="G14" s="141">
        <f aca="true" t="shared" si="0" ref="G14:G58">SUM(C14:F14)</f>
        <v>119032</v>
      </c>
      <c r="H14" s="145">
        <f aca="true" t="shared" si="1" ref="H14:H58">G14/$G$9</f>
        <v>0.04973172975606251</v>
      </c>
      <c r="I14" s="144">
        <v>44912</v>
      </c>
      <c r="J14" s="142">
        <v>45276</v>
      </c>
      <c r="K14" s="143">
        <v>2923</v>
      </c>
      <c r="L14" s="142">
        <v>2880</v>
      </c>
      <c r="M14" s="141">
        <f aca="true" t="shared" si="2" ref="M14:M58">SUM(I14:L14)</f>
        <v>95991</v>
      </c>
      <c r="N14" s="147">
        <f aca="true" t="shared" si="3" ref="N14:N58">IF(ISERROR(G14/M14-1),"         /0",(G14/M14-1))</f>
        <v>0.24003291975289343</v>
      </c>
      <c r="O14" s="146">
        <v>129049</v>
      </c>
      <c r="P14" s="142">
        <v>115755</v>
      </c>
      <c r="Q14" s="143">
        <v>2219</v>
      </c>
      <c r="R14" s="142">
        <v>2487</v>
      </c>
      <c r="S14" s="141">
        <f aca="true" t="shared" si="4" ref="S14:S58">SUM(O14:R14)</f>
        <v>249510</v>
      </c>
      <c r="T14" s="145">
        <f aca="true" t="shared" si="5" ref="T14:T58">S14/$S$9</f>
        <v>0.04889869654430397</v>
      </c>
      <c r="U14" s="144">
        <v>110139</v>
      </c>
      <c r="V14" s="142">
        <v>97401</v>
      </c>
      <c r="W14" s="143">
        <v>7209</v>
      </c>
      <c r="X14" s="142">
        <v>6626</v>
      </c>
      <c r="Y14" s="141">
        <f aca="true" t="shared" si="6" ref="Y14:Y58">SUM(U14:X14)</f>
        <v>221375</v>
      </c>
      <c r="Z14" s="140">
        <f aca="true" t="shared" si="7" ref="Z14:Z58">IF(ISERROR(S14/Y14-1),"         /0",IF(S14/Y14&gt;5,"  *  ",(S14/Y14-1)))</f>
        <v>0.12709203839638628</v>
      </c>
    </row>
    <row r="15" spans="1:26" ht="21" customHeight="1">
      <c r="A15" s="148" t="s">
        <v>361</v>
      </c>
      <c r="B15" s="377" t="s">
        <v>362</v>
      </c>
      <c r="C15" s="146">
        <v>46290</v>
      </c>
      <c r="D15" s="142">
        <v>46199</v>
      </c>
      <c r="E15" s="143">
        <v>1542</v>
      </c>
      <c r="F15" s="142">
        <v>1376</v>
      </c>
      <c r="G15" s="141">
        <f aca="true" t="shared" si="8" ref="G15:G24">SUM(C15:F15)</f>
        <v>95407</v>
      </c>
      <c r="H15" s="145">
        <f aca="true" t="shared" si="9" ref="H15:H24">G15/$G$9</f>
        <v>0.03986117296892143</v>
      </c>
      <c r="I15" s="144">
        <v>38864</v>
      </c>
      <c r="J15" s="142">
        <v>38353</v>
      </c>
      <c r="K15" s="143">
        <v>1578</v>
      </c>
      <c r="L15" s="142">
        <v>1686</v>
      </c>
      <c r="M15" s="141">
        <f aca="true" t="shared" si="10" ref="M15:M24">SUM(I15:L15)</f>
        <v>80481</v>
      </c>
      <c r="N15" s="147">
        <f aca="true" t="shared" si="11" ref="N15:N24">IF(ISERROR(G15/M15-1),"         /0",(G15/M15-1))</f>
        <v>0.18545992221766627</v>
      </c>
      <c r="O15" s="146">
        <v>100043</v>
      </c>
      <c r="P15" s="142">
        <v>92418</v>
      </c>
      <c r="Q15" s="143">
        <v>3399</v>
      </c>
      <c r="R15" s="142">
        <v>3282</v>
      </c>
      <c r="S15" s="141">
        <f aca="true" t="shared" si="12" ref="S15:S24">SUM(O15:R15)</f>
        <v>199142</v>
      </c>
      <c r="T15" s="145">
        <f aca="true" t="shared" si="13" ref="T15:T24">S15/$S$9</f>
        <v>0.03902763106579208</v>
      </c>
      <c r="U15" s="144">
        <v>87461</v>
      </c>
      <c r="V15" s="142">
        <v>80089</v>
      </c>
      <c r="W15" s="143">
        <v>5126</v>
      </c>
      <c r="X15" s="142">
        <v>4832</v>
      </c>
      <c r="Y15" s="141">
        <f aca="true" t="shared" si="14" ref="Y15:Y24">SUM(U15:X15)</f>
        <v>177508</v>
      </c>
      <c r="Z15" s="140">
        <f aca="true" t="shared" si="15" ref="Z15:Z24">IF(ISERROR(S15/Y15-1),"         /0",IF(S15/Y15&gt;5,"  *  ",(S15/Y15-1)))</f>
        <v>0.12187619712914355</v>
      </c>
    </row>
    <row r="16" spans="1:26" ht="21" customHeight="1">
      <c r="A16" s="148" t="s">
        <v>363</v>
      </c>
      <c r="B16" s="377" t="s">
        <v>364</v>
      </c>
      <c r="C16" s="146">
        <v>28886</v>
      </c>
      <c r="D16" s="142">
        <v>27122</v>
      </c>
      <c r="E16" s="143">
        <v>13904</v>
      </c>
      <c r="F16" s="142">
        <v>13073</v>
      </c>
      <c r="G16" s="141">
        <f t="shared" si="8"/>
        <v>82985</v>
      </c>
      <c r="H16" s="145">
        <f t="shared" si="9"/>
        <v>0.03467124465527629</v>
      </c>
      <c r="I16" s="144">
        <v>25384</v>
      </c>
      <c r="J16" s="142">
        <v>24873</v>
      </c>
      <c r="K16" s="143">
        <v>8941</v>
      </c>
      <c r="L16" s="142">
        <v>8113</v>
      </c>
      <c r="M16" s="141">
        <f t="shared" si="10"/>
        <v>67311</v>
      </c>
      <c r="N16" s="147">
        <f t="shared" si="11"/>
        <v>0.2328594137659521</v>
      </c>
      <c r="O16" s="146">
        <v>68425</v>
      </c>
      <c r="P16" s="142">
        <v>62595</v>
      </c>
      <c r="Q16" s="143">
        <v>34064</v>
      </c>
      <c r="R16" s="142">
        <v>31884</v>
      </c>
      <c r="S16" s="141">
        <f t="shared" si="12"/>
        <v>196968</v>
      </c>
      <c r="T16" s="145">
        <f t="shared" si="13"/>
        <v>0.03860157292669017</v>
      </c>
      <c r="U16" s="144">
        <v>64531</v>
      </c>
      <c r="V16" s="142">
        <v>60863</v>
      </c>
      <c r="W16" s="143">
        <v>26378</v>
      </c>
      <c r="X16" s="142">
        <v>21937</v>
      </c>
      <c r="Y16" s="141">
        <f t="shared" si="14"/>
        <v>173709</v>
      </c>
      <c r="Z16" s="140">
        <f t="shared" si="15"/>
        <v>0.13389634388546368</v>
      </c>
    </row>
    <row r="17" spans="1:26" ht="21" customHeight="1">
      <c r="A17" s="148" t="s">
        <v>365</v>
      </c>
      <c r="B17" s="377" t="s">
        <v>366</v>
      </c>
      <c r="C17" s="146">
        <v>38221</v>
      </c>
      <c r="D17" s="142">
        <v>36241</v>
      </c>
      <c r="E17" s="143">
        <v>136</v>
      </c>
      <c r="F17" s="142">
        <v>170</v>
      </c>
      <c r="G17" s="141">
        <f>SUM(C17:F17)</f>
        <v>74768</v>
      </c>
      <c r="H17" s="145">
        <f>G17/$G$9</f>
        <v>0.031238170999405887</v>
      </c>
      <c r="I17" s="144">
        <v>30526</v>
      </c>
      <c r="J17" s="142">
        <v>28495</v>
      </c>
      <c r="K17" s="143">
        <v>133</v>
      </c>
      <c r="L17" s="142">
        <v>89</v>
      </c>
      <c r="M17" s="141">
        <f>SUM(I17:L17)</f>
        <v>59243</v>
      </c>
      <c r="N17" s="147">
        <f>IF(ISERROR(G17/M17-1),"         /0",(G17/M17-1))</f>
        <v>0.26205627669091713</v>
      </c>
      <c r="O17" s="146">
        <v>88824</v>
      </c>
      <c r="P17" s="142">
        <v>81285</v>
      </c>
      <c r="Q17" s="143">
        <v>897</v>
      </c>
      <c r="R17" s="142">
        <v>771</v>
      </c>
      <c r="S17" s="141">
        <f>SUM(O17:R17)</f>
        <v>171777</v>
      </c>
      <c r="T17" s="145">
        <f>S17/$S$9</f>
        <v>0.03366466833510041</v>
      </c>
      <c r="U17" s="144">
        <v>72253</v>
      </c>
      <c r="V17" s="142">
        <v>65781</v>
      </c>
      <c r="W17" s="143">
        <v>4594</v>
      </c>
      <c r="X17" s="142">
        <v>3513</v>
      </c>
      <c r="Y17" s="141">
        <f>SUM(U17:X17)</f>
        <v>146141</v>
      </c>
      <c r="Z17" s="140">
        <f>IF(ISERROR(S17/Y17-1),"         /0",IF(S17/Y17&gt;5,"  *  ",(S17/Y17-1)))</f>
        <v>0.17541962898844266</v>
      </c>
    </row>
    <row r="18" spans="1:26" ht="21" customHeight="1">
      <c r="A18" s="148" t="s">
        <v>367</v>
      </c>
      <c r="B18" s="377" t="s">
        <v>368</v>
      </c>
      <c r="C18" s="146">
        <v>33251</v>
      </c>
      <c r="D18" s="142">
        <v>33579</v>
      </c>
      <c r="E18" s="143">
        <v>760</v>
      </c>
      <c r="F18" s="142">
        <v>768</v>
      </c>
      <c r="G18" s="141">
        <f>SUM(C18:F18)</f>
        <v>68358</v>
      </c>
      <c r="H18" s="145">
        <f>G18/$G$9</f>
        <v>0.02856006437483131</v>
      </c>
      <c r="I18" s="144">
        <v>31155</v>
      </c>
      <c r="J18" s="142">
        <v>31003</v>
      </c>
      <c r="K18" s="143">
        <v>1123</v>
      </c>
      <c r="L18" s="142">
        <v>1138</v>
      </c>
      <c r="M18" s="141">
        <f>SUM(I18:L18)</f>
        <v>64419</v>
      </c>
      <c r="N18" s="147">
        <f>IF(ISERROR(G18/M18-1),"         /0",(G18/M18-1))</f>
        <v>0.06114655614026909</v>
      </c>
      <c r="O18" s="146">
        <v>69325</v>
      </c>
      <c r="P18" s="142">
        <v>74046</v>
      </c>
      <c r="Q18" s="143">
        <v>2127</v>
      </c>
      <c r="R18" s="142">
        <v>2716</v>
      </c>
      <c r="S18" s="141">
        <f>SUM(O18:R18)</f>
        <v>148214</v>
      </c>
      <c r="T18" s="145">
        <f>S18/$S$9</f>
        <v>0.029046817400575003</v>
      </c>
      <c r="U18" s="144">
        <v>65188</v>
      </c>
      <c r="V18" s="142">
        <v>69258</v>
      </c>
      <c r="W18" s="143">
        <v>2874</v>
      </c>
      <c r="X18" s="142">
        <v>3587</v>
      </c>
      <c r="Y18" s="141">
        <f>SUM(U18:X18)</f>
        <v>140907</v>
      </c>
      <c r="Z18" s="140">
        <f>IF(ISERROR(S18/Y18-1),"         /0",IF(S18/Y18&gt;5,"  *  ",(S18/Y18-1)))</f>
        <v>0.05185689852172004</v>
      </c>
    </row>
    <row r="19" spans="1:26" ht="21" customHeight="1">
      <c r="A19" s="148" t="s">
        <v>369</v>
      </c>
      <c r="B19" s="377" t="s">
        <v>370</v>
      </c>
      <c r="C19" s="146">
        <v>29940</v>
      </c>
      <c r="D19" s="142">
        <v>29637</v>
      </c>
      <c r="E19" s="143">
        <v>323</v>
      </c>
      <c r="F19" s="142">
        <v>432</v>
      </c>
      <c r="G19" s="141">
        <f t="shared" si="8"/>
        <v>60332</v>
      </c>
      <c r="H19" s="145">
        <f t="shared" si="9"/>
        <v>0.025206790775949017</v>
      </c>
      <c r="I19" s="144">
        <v>26585</v>
      </c>
      <c r="J19" s="142">
        <v>26562</v>
      </c>
      <c r="K19" s="143">
        <v>221</v>
      </c>
      <c r="L19" s="142">
        <v>210</v>
      </c>
      <c r="M19" s="141">
        <f t="shared" si="10"/>
        <v>53578</v>
      </c>
      <c r="N19" s="147">
        <f t="shared" si="11"/>
        <v>0.12605920340438237</v>
      </c>
      <c r="O19" s="146">
        <v>69715</v>
      </c>
      <c r="P19" s="142">
        <v>67803</v>
      </c>
      <c r="Q19" s="143">
        <v>892</v>
      </c>
      <c r="R19" s="142">
        <v>999</v>
      </c>
      <c r="S19" s="141">
        <f t="shared" si="12"/>
        <v>139409</v>
      </c>
      <c r="T19" s="145">
        <f t="shared" si="13"/>
        <v>0.02732122314354083</v>
      </c>
      <c r="U19" s="144">
        <v>60941</v>
      </c>
      <c r="V19" s="142">
        <v>58849</v>
      </c>
      <c r="W19" s="143">
        <v>739</v>
      </c>
      <c r="X19" s="142">
        <v>755</v>
      </c>
      <c r="Y19" s="141">
        <f t="shared" si="14"/>
        <v>121284</v>
      </c>
      <c r="Z19" s="140">
        <f t="shared" si="15"/>
        <v>0.14944263052010154</v>
      </c>
    </row>
    <row r="20" spans="1:26" ht="21" customHeight="1">
      <c r="A20" s="148" t="s">
        <v>371</v>
      </c>
      <c r="B20" s="377" t="s">
        <v>372</v>
      </c>
      <c r="C20" s="146">
        <v>28556</v>
      </c>
      <c r="D20" s="142">
        <v>27468</v>
      </c>
      <c r="E20" s="143">
        <v>1330</v>
      </c>
      <c r="F20" s="142">
        <v>1983</v>
      </c>
      <c r="G20" s="141">
        <f t="shared" si="8"/>
        <v>59337</v>
      </c>
      <c r="H20" s="145">
        <f t="shared" si="9"/>
        <v>0.024791078437188998</v>
      </c>
      <c r="I20" s="144">
        <v>25154</v>
      </c>
      <c r="J20" s="142">
        <v>23577</v>
      </c>
      <c r="K20" s="143">
        <v>1034</v>
      </c>
      <c r="L20" s="142">
        <v>1026</v>
      </c>
      <c r="M20" s="141">
        <f t="shared" si="10"/>
        <v>50791</v>
      </c>
      <c r="N20" s="147">
        <f t="shared" si="11"/>
        <v>0.16825815597251492</v>
      </c>
      <c r="O20" s="146">
        <v>62645</v>
      </c>
      <c r="P20" s="142">
        <v>53978</v>
      </c>
      <c r="Q20" s="143">
        <v>3089</v>
      </c>
      <c r="R20" s="142">
        <v>3758</v>
      </c>
      <c r="S20" s="141">
        <f t="shared" si="12"/>
        <v>123470</v>
      </c>
      <c r="T20" s="145">
        <f t="shared" si="13"/>
        <v>0.024197515379444555</v>
      </c>
      <c r="U20" s="144">
        <v>54346</v>
      </c>
      <c r="V20" s="142">
        <v>47442</v>
      </c>
      <c r="W20" s="143">
        <v>2976</v>
      </c>
      <c r="X20" s="142">
        <v>3042</v>
      </c>
      <c r="Y20" s="141">
        <f t="shared" si="14"/>
        <v>107806</v>
      </c>
      <c r="Z20" s="140">
        <f t="shared" si="15"/>
        <v>0.145298035359813</v>
      </c>
    </row>
    <row r="21" spans="1:26" ht="21" customHeight="1">
      <c r="A21" s="148" t="s">
        <v>373</v>
      </c>
      <c r="B21" s="377" t="s">
        <v>374</v>
      </c>
      <c r="C21" s="146">
        <v>22556</v>
      </c>
      <c r="D21" s="142">
        <v>21096</v>
      </c>
      <c r="E21" s="143">
        <v>118</v>
      </c>
      <c r="F21" s="142">
        <v>120</v>
      </c>
      <c r="G21" s="141">
        <f t="shared" si="8"/>
        <v>43890</v>
      </c>
      <c r="H21" s="145">
        <f t="shared" si="9"/>
        <v>0.018337301053444312</v>
      </c>
      <c r="I21" s="144">
        <v>19655</v>
      </c>
      <c r="J21" s="142">
        <v>18192</v>
      </c>
      <c r="K21" s="143">
        <v>16</v>
      </c>
      <c r="L21" s="142">
        <v>12</v>
      </c>
      <c r="M21" s="141">
        <f t="shared" si="10"/>
        <v>37875</v>
      </c>
      <c r="N21" s="147">
        <f t="shared" si="11"/>
        <v>0.15881188118811873</v>
      </c>
      <c r="O21" s="146">
        <v>50912</v>
      </c>
      <c r="P21" s="142">
        <v>44866</v>
      </c>
      <c r="Q21" s="143">
        <v>402</v>
      </c>
      <c r="R21" s="142">
        <v>387</v>
      </c>
      <c r="S21" s="141">
        <f t="shared" si="12"/>
        <v>96567</v>
      </c>
      <c r="T21" s="145">
        <f t="shared" si="13"/>
        <v>0.018925094902784663</v>
      </c>
      <c r="U21" s="144">
        <v>47840</v>
      </c>
      <c r="V21" s="142">
        <v>41175</v>
      </c>
      <c r="W21" s="143">
        <v>307</v>
      </c>
      <c r="X21" s="142">
        <v>271</v>
      </c>
      <c r="Y21" s="141">
        <f t="shared" si="14"/>
        <v>89593</v>
      </c>
      <c r="Z21" s="140">
        <f t="shared" si="15"/>
        <v>0.07784090274909872</v>
      </c>
    </row>
    <row r="22" spans="1:26" ht="21" customHeight="1">
      <c r="A22" s="148" t="s">
        <v>375</v>
      </c>
      <c r="B22" s="377" t="s">
        <v>375</v>
      </c>
      <c r="C22" s="146">
        <v>14656</v>
      </c>
      <c r="D22" s="142">
        <v>14409</v>
      </c>
      <c r="E22" s="143">
        <v>1853</v>
      </c>
      <c r="F22" s="142">
        <v>1820</v>
      </c>
      <c r="G22" s="141">
        <f t="shared" si="8"/>
        <v>32738</v>
      </c>
      <c r="H22" s="145">
        <f t="shared" si="9"/>
        <v>0.013677980448568237</v>
      </c>
      <c r="I22" s="144">
        <v>9978</v>
      </c>
      <c r="J22" s="142">
        <v>9625</v>
      </c>
      <c r="K22" s="143">
        <v>1921</v>
      </c>
      <c r="L22" s="142">
        <v>1631</v>
      </c>
      <c r="M22" s="141">
        <f t="shared" si="10"/>
        <v>23155</v>
      </c>
      <c r="N22" s="147">
        <f t="shared" si="11"/>
        <v>0.4138630965234291</v>
      </c>
      <c r="O22" s="146">
        <v>28572</v>
      </c>
      <c r="P22" s="142">
        <v>28359</v>
      </c>
      <c r="Q22" s="143">
        <v>3565</v>
      </c>
      <c r="R22" s="142">
        <v>3430</v>
      </c>
      <c r="S22" s="141">
        <f t="shared" si="12"/>
        <v>63926</v>
      </c>
      <c r="T22" s="145">
        <f t="shared" si="13"/>
        <v>0.012528147470206308</v>
      </c>
      <c r="U22" s="144">
        <v>18730</v>
      </c>
      <c r="V22" s="142">
        <v>18752</v>
      </c>
      <c r="W22" s="143">
        <v>3189</v>
      </c>
      <c r="X22" s="142">
        <v>2858</v>
      </c>
      <c r="Y22" s="141">
        <f t="shared" si="14"/>
        <v>43529</v>
      </c>
      <c r="Z22" s="140">
        <f t="shared" si="15"/>
        <v>0.4685841622826161</v>
      </c>
    </row>
    <row r="23" spans="1:26" ht="21" customHeight="1">
      <c r="A23" s="148" t="s">
        <v>376</v>
      </c>
      <c r="B23" s="377" t="s">
        <v>377</v>
      </c>
      <c r="C23" s="146">
        <v>11491</v>
      </c>
      <c r="D23" s="142">
        <v>11428</v>
      </c>
      <c r="E23" s="143">
        <v>489</v>
      </c>
      <c r="F23" s="142">
        <v>459</v>
      </c>
      <c r="G23" s="141">
        <f t="shared" si="8"/>
        <v>23867</v>
      </c>
      <c r="H23" s="145">
        <f t="shared" si="9"/>
        <v>0.00997166471274904</v>
      </c>
      <c r="I23" s="144">
        <v>9510</v>
      </c>
      <c r="J23" s="142">
        <v>9336</v>
      </c>
      <c r="K23" s="143">
        <v>889</v>
      </c>
      <c r="L23" s="142">
        <v>830</v>
      </c>
      <c r="M23" s="141">
        <f t="shared" si="10"/>
        <v>20565</v>
      </c>
      <c r="N23" s="147">
        <f t="shared" si="11"/>
        <v>0.16056406515925126</v>
      </c>
      <c r="O23" s="146">
        <v>23438</v>
      </c>
      <c r="P23" s="142">
        <v>21899</v>
      </c>
      <c r="Q23" s="143">
        <v>948</v>
      </c>
      <c r="R23" s="142">
        <v>885</v>
      </c>
      <c r="S23" s="141">
        <f t="shared" si="12"/>
        <v>47170</v>
      </c>
      <c r="T23" s="145">
        <f t="shared" si="13"/>
        <v>0.009244324940863366</v>
      </c>
      <c r="U23" s="144">
        <v>18743</v>
      </c>
      <c r="V23" s="142">
        <v>17380</v>
      </c>
      <c r="W23" s="143">
        <v>1769</v>
      </c>
      <c r="X23" s="142">
        <v>1696</v>
      </c>
      <c r="Y23" s="141">
        <f t="shared" si="14"/>
        <v>39588</v>
      </c>
      <c r="Z23" s="140">
        <f t="shared" si="15"/>
        <v>0.1915226836415076</v>
      </c>
    </row>
    <row r="24" spans="1:26" ht="21" customHeight="1">
      <c r="A24" s="148" t="s">
        <v>378</v>
      </c>
      <c r="B24" s="377" t="s">
        <v>379</v>
      </c>
      <c r="C24" s="146">
        <v>12012</v>
      </c>
      <c r="D24" s="142">
        <v>10876</v>
      </c>
      <c r="E24" s="143">
        <v>440</v>
      </c>
      <c r="F24" s="142">
        <v>299</v>
      </c>
      <c r="G24" s="141">
        <f t="shared" si="8"/>
        <v>23627</v>
      </c>
      <c r="H24" s="145">
        <f t="shared" si="9"/>
        <v>0.009871392389832052</v>
      </c>
      <c r="I24" s="144">
        <v>8576</v>
      </c>
      <c r="J24" s="142">
        <v>7723</v>
      </c>
      <c r="K24" s="143">
        <v>4</v>
      </c>
      <c r="L24" s="142">
        <v>3</v>
      </c>
      <c r="M24" s="141">
        <f t="shared" si="10"/>
        <v>16306</v>
      </c>
      <c r="N24" s="147">
        <f t="shared" si="11"/>
        <v>0.4489758371151724</v>
      </c>
      <c r="O24" s="146">
        <v>27681</v>
      </c>
      <c r="P24" s="142">
        <v>22632</v>
      </c>
      <c r="Q24" s="143">
        <v>1406</v>
      </c>
      <c r="R24" s="142">
        <v>1366</v>
      </c>
      <c r="S24" s="141">
        <f t="shared" si="12"/>
        <v>53085</v>
      </c>
      <c r="T24" s="145">
        <f t="shared" si="13"/>
        <v>0.010403540162936861</v>
      </c>
      <c r="U24" s="144">
        <v>18344</v>
      </c>
      <c r="V24" s="142">
        <v>15364</v>
      </c>
      <c r="W24" s="143">
        <v>711</v>
      </c>
      <c r="X24" s="142">
        <v>518</v>
      </c>
      <c r="Y24" s="141">
        <f t="shared" si="14"/>
        <v>34937</v>
      </c>
      <c r="Z24" s="140">
        <f t="shared" si="15"/>
        <v>0.5194492944442854</v>
      </c>
    </row>
    <row r="25" spans="1:26" ht="21" customHeight="1">
      <c r="A25" s="148" t="s">
        <v>380</v>
      </c>
      <c r="B25" s="377" t="s">
        <v>381</v>
      </c>
      <c r="C25" s="146">
        <v>10499</v>
      </c>
      <c r="D25" s="142">
        <v>10239</v>
      </c>
      <c r="E25" s="143">
        <v>91</v>
      </c>
      <c r="F25" s="142">
        <v>92</v>
      </c>
      <c r="G25" s="141">
        <f t="shared" si="0"/>
        <v>20921</v>
      </c>
      <c r="H25" s="145">
        <f t="shared" si="1"/>
        <v>0.008740821948943005</v>
      </c>
      <c r="I25" s="144">
        <v>10028</v>
      </c>
      <c r="J25" s="142">
        <v>9249</v>
      </c>
      <c r="K25" s="143">
        <v>27</v>
      </c>
      <c r="L25" s="142">
        <v>38</v>
      </c>
      <c r="M25" s="141">
        <f t="shared" si="2"/>
        <v>19342</v>
      </c>
      <c r="N25" s="147">
        <f t="shared" si="3"/>
        <v>0.0816358184262227</v>
      </c>
      <c r="O25" s="146">
        <v>25470</v>
      </c>
      <c r="P25" s="142">
        <v>21154</v>
      </c>
      <c r="Q25" s="143">
        <v>237</v>
      </c>
      <c r="R25" s="142">
        <v>183</v>
      </c>
      <c r="S25" s="141">
        <f t="shared" si="4"/>
        <v>47044</v>
      </c>
      <c r="T25" s="145">
        <f t="shared" si="5"/>
        <v>0.0092196315988547</v>
      </c>
      <c r="U25" s="144">
        <v>23862</v>
      </c>
      <c r="V25" s="142">
        <v>19871</v>
      </c>
      <c r="W25" s="143">
        <v>39</v>
      </c>
      <c r="X25" s="142">
        <v>57</v>
      </c>
      <c r="Y25" s="141">
        <f t="shared" si="6"/>
        <v>43829</v>
      </c>
      <c r="Z25" s="140">
        <f t="shared" si="7"/>
        <v>0.07335325925756919</v>
      </c>
    </row>
    <row r="26" spans="1:26" ht="21" customHeight="1">
      <c r="A26" s="148" t="s">
        <v>382</v>
      </c>
      <c r="B26" s="377" t="s">
        <v>383</v>
      </c>
      <c r="C26" s="146">
        <v>9438</v>
      </c>
      <c r="D26" s="142">
        <v>8574</v>
      </c>
      <c r="E26" s="143">
        <v>990</v>
      </c>
      <c r="F26" s="142">
        <v>1024</v>
      </c>
      <c r="G26" s="141">
        <f t="shared" si="0"/>
        <v>20026</v>
      </c>
      <c r="H26" s="145">
        <f t="shared" si="1"/>
        <v>0.008366889744731733</v>
      </c>
      <c r="I26" s="144">
        <v>8563</v>
      </c>
      <c r="J26" s="142">
        <v>8124</v>
      </c>
      <c r="K26" s="143">
        <v>879</v>
      </c>
      <c r="L26" s="142">
        <v>975</v>
      </c>
      <c r="M26" s="141">
        <f t="shared" si="2"/>
        <v>18541</v>
      </c>
      <c r="N26" s="147">
        <f t="shared" si="3"/>
        <v>0.08009276738040016</v>
      </c>
      <c r="O26" s="146">
        <v>22537</v>
      </c>
      <c r="P26" s="142">
        <v>18214</v>
      </c>
      <c r="Q26" s="143">
        <v>2398</v>
      </c>
      <c r="R26" s="142">
        <v>2545</v>
      </c>
      <c r="S26" s="141">
        <f t="shared" si="4"/>
        <v>45694</v>
      </c>
      <c r="T26" s="145">
        <f t="shared" si="5"/>
        <v>0.008955060077333276</v>
      </c>
      <c r="U26" s="144">
        <v>21953</v>
      </c>
      <c r="V26" s="142">
        <v>17536</v>
      </c>
      <c r="W26" s="143">
        <v>2469</v>
      </c>
      <c r="X26" s="142">
        <v>2751</v>
      </c>
      <c r="Y26" s="141">
        <f t="shared" si="6"/>
        <v>44709</v>
      </c>
      <c r="Z26" s="140">
        <f t="shared" si="7"/>
        <v>0.02203135833948422</v>
      </c>
    </row>
    <row r="27" spans="1:26" ht="21" customHeight="1">
      <c r="A27" s="148" t="s">
        <v>384</v>
      </c>
      <c r="B27" s="377" t="s">
        <v>385</v>
      </c>
      <c r="C27" s="146">
        <v>8887</v>
      </c>
      <c r="D27" s="142">
        <v>8881</v>
      </c>
      <c r="E27" s="143">
        <v>3</v>
      </c>
      <c r="F27" s="142">
        <v>7</v>
      </c>
      <c r="G27" s="141">
        <f t="shared" si="0"/>
        <v>17778</v>
      </c>
      <c r="H27" s="145">
        <f t="shared" si="1"/>
        <v>0.0074276723200759395</v>
      </c>
      <c r="I27" s="144">
        <v>6833</v>
      </c>
      <c r="J27" s="142">
        <v>7157</v>
      </c>
      <c r="K27" s="143">
        <v>4</v>
      </c>
      <c r="L27" s="142">
        <v>4</v>
      </c>
      <c r="M27" s="141">
        <f t="shared" si="2"/>
        <v>13998</v>
      </c>
      <c r="N27" s="147">
        <f t="shared" si="3"/>
        <v>0.2700385769395628</v>
      </c>
      <c r="O27" s="146">
        <v>18093</v>
      </c>
      <c r="P27" s="142">
        <v>17476</v>
      </c>
      <c r="Q27" s="143">
        <v>182</v>
      </c>
      <c r="R27" s="142">
        <v>116</v>
      </c>
      <c r="S27" s="141">
        <f t="shared" si="4"/>
        <v>35867</v>
      </c>
      <c r="T27" s="145">
        <f t="shared" si="5"/>
        <v>0.007029175379562144</v>
      </c>
      <c r="U27" s="144">
        <v>15879</v>
      </c>
      <c r="V27" s="142">
        <v>15124</v>
      </c>
      <c r="W27" s="143">
        <v>259</v>
      </c>
      <c r="X27" s="142">
        <v>190</v>
      </c>
      <c r="Y27" s="141">
        <f t="shared" si="6"/>
        <v>31452</v>
      </c>
      <c r="Z27" s="140">
        <f t="shared" si="7"/>
        <v>0.14037263131120437</v>
      </c>
    </row>
    <row r="28" spans="1:26" ht="21" customHeight="1">
      <c r="A28" s="148" t="s">
        <v>386</v>
      </c>
      <c r="B28" s="377" t="s">
        <v>387</v>
      </c>
      <c r="C28" s="146">
        <v>8845</v>
      </c>
      <c r="D28" s="142">
        <v>8559</v>
      </c>
      <c r="E28" s="143">
        <v>110</v>
      </c>
      <c r="F28" s="142">
        <v>151</v>
      </c>
      <c r="G28" s="141">
        <f t="shared" si="0"/>
        <v>17665</v>
      </c>
      <c r="H28" s="145">
        <f t="shared" si="1"/>
        <v>0.007380460768035857</v>
      </c>
      <c r="I28" s="144">
        <v>7932</v>
      </c>
      <c r="J28" s="142">
        <v>7282</v>
      </c>
      <c r="K28" s="143">
        <v>4</v>
      </c>
      <c r="L28" s="142">
        <v>8</v>
      </c>
      <c r="M28" s="141">
        <f t="shared" si="2"/>
        <v>15226</v>
      </c>
      <c r="N28" s="147">
        <f t="shared" si="3"/>
        <v>0.1601865230526731</v>
      </c>
      <c r="O28" s="146">
        <v>19233</v>
      </c>
      <c r="P28" s="142">
        <v>17273</v>
      </c>
      <c r="Q28" s="143">
        <v>603</v>
      </c>
      <c r="R28" s="142">
        <v>498</v>
      </c>
      <c r="S28" s="141">
        <f t="shared" si="4"/>
        <v>37607</v>
      </c>
      <c r="T28" s="145">
        <f t="shared" si="5"/>
        <v>0.007370178673967534</v>
      </c>
      <c r="U28" s="144">
        <v>18897</v>
      </c>
      <c r="V28" s="142">
        <v>15234</v>
      </c>
      <c r="W28" s="143">
        <v>642</v>
      </c>
      <c r="X28" s="142">
        <v>280</v>
      </c>
      <c r="Y28" s="141">
        <f t="shared" si="6"/>
        <v>35053</v>
      </c>
      <c r="Z28" s="140">
        <f t="shared" si="7"/>
        <v>0.07286109605454594</v>
      </c>
    </row>
    <row r="29" spans="1:26" ht="21" customHeight="1">
      <c r="A29" s="148" t="s">
        <v>388</v>
      </c>
      <c r="B29" s="377" t="s">
        <v>389</v>
      </c>
      <c r="C29" s="146">
        <v>7780</v>
      </c>
      <c r="D29" s="142">
        <v>7766</v>
      </c>
      <c r="E29" s="143">
        <v>157</v>
      </c>
      <c r="F29" s="142">
        <v>196</v>
      </c>
      <c r="G29" s="141">
        <f aca="true" t="shared" si="16" ref="G29:G41">SUM(C29:F29)</f>
        <v>15899</v>
      </c>
      <c r="H29" s="145">
        <f aca="true" t="shared" si="17" ref="H29:H41">G29/$G$9</f>
        <v>0.006642623591905016</v>
      </c>
      <c r="I29" s="144">
        <v>6988</v>
      </c>
      <c r="J29" s="142">
        <v>6864</v>
      </c>
      <c r="K29" s="143">
        <v>166</v>
      </c>
      <c r="L29" s="142">
        <v>182</v>
      </c>
      <c r="M29" s="141">
        <f aca="true" t="shared" si="18" ref="M29:M41">SUM(I29:L29)</f>
        <v>14200</v>
      </c>
      <c r="N29" s="147">
        <f aca="true" t="shared" si="19" ref="N29:N41">IF(ISERROR(G29/M29-1),"         /0",(G29/M29-1))</f>
        <v>0.11964788732394371</v>
      </c>
      <c r="O29" s="146">
        <v>15239</v>
      </c>
      <c r="P29" s="142">
        <v>14638</v>
      </c>
      <c r="Q29" s="143">
        <v>276</v>
      </c>
      <c r="R29" s="142">
        <v>429</v>
      </c>
      <c r="S29" s="141">
        <f aca="true" t="shared" si="20" ref="S29:S41">SUM(O29:R29)</f>
        <v>30582</v>
      </c>
      <c r="T29" s="145">
        <f aca="true" t="shared" si="21" ref="T29:T41">S29/$S$9</f>
        <v>0.005993426867531979</v>
      </c>
      <c r="U29" s="144">
        <v>14411</v>
      </c>
      <c r="V29" s="142">
        <v>13909</v>
      </c>
      <c r="W29" s="143">
        <v>652</v>
      </c>
      <c r="X29" s="142">
        <v>917</v>
      </c>
      <c r="Y29" s="141">
        <f aca="true" t="shared" si="22" ref="Y29:Y41">SUM(U29:X29)</f>
        <v>29889</v>
      </c>
      <c r="Z29" s="140">
        <f aca="true" t="shared" si="23" ref="Z29:Z41">IF(ISERROR(S29/Y29-1),"         /0",IF(S29/Y29&gt;5,"  *  ",(S29/Y29-1)))</f>
        <v>0.02318578741342958</v>
      </c>
    </row>
    <row r="30" spans="1:26" ht="21" customHeight="1">
      <c r="A30" s="148" t="s">
        <v>390</v>
      </c>
      <c r="B30" s="377" t="s">
        <v>391</v>
      </c>
      <c r="C30" s="146">
        <v>6836</v>
      </c>
      <c r="D30" s="142">
        <v>6807</v>
      </c>
      <c r="E30" s="143">
        <v>4</v>
      </c>
      <c r="F30" s="142">
        <v>4</v>
      </c>
      <c r="G30" s="141">
        <f t="shared" si="16"/>
        <v>13651</v>
      </c>
      <c r="H30" s="145">
        <f t="shared" si="17"/>
        <v>0.005703406167249221</v>
      </c>
      <c r="I30" s="144">
        <v>5671</v>
      </c>
      <c r="J30" s="142">
        <v>5667</v>
      </c>
      <c r="K30" s="143">
        <v>150</v>
      </c>
      <c r="L30" s="142">
        <v>152</v>
      </c>
      <c r="M30" s="141">
        <f t="shared" si="18"/>
        <v>11640</v>
      </c>
      <c r="N30" s="147">
        <f t="shared" si="19"/>
        <v>0.17276632302405504</v>
      </c>
      <c r="O30" s="146">
        <v>14254</v>
      </c>
      <c r="P30" s="142">
        <v>13674</v>
      </c>
      <c r="Q30" s="143">
        <v>25</v>
      </c>
      <c r="R30" s="142">
        <v>23</v>
      </c>
      <c r="S30" s="141">
        <f t="shared" si="20"/>
        <v>27976</v>
      </c>
      <c r="T30" s="145">
        <f t="shared" si="21"/>
        <v>0.005482705841543216</v>
      </c>
      <c r="U30" s="144">
        <v>11913</v>
      </c>
      <c r="V30" s="142">
        <v>11887</v>
      </c>
      <c r="W30" s="143">
        <v>316</v>
      </c>
      <c r="X30" s="142">
        <v>267</v>
      </c>
      <c r="Y30" s="141">
        <f t="shared" si="22"/>
        <v>24383</v>
      </c>
      <c r="Z30" s="140">
        <f t="shared" si="23"/>
        <v>0.14735676495919292</v>
      </c>
    </row>
    <row r="31" spans="1:26" ht="21" customHeight="1">
      <c r="A31" s="148" t="s">
        <v>392</v>
      </c>
      <c r="B31" s="377" t="s">
        <v>393</v>
      </c>
      <c r="C31" s="146">
        <v>6482</v>
      </c>
      <c r="D31" s="142">
        <v>6148</v>
      </c>
      <c r="E31" s="143">
        <v>105</v>
      </c>
      <c r="F31" s="142">
        <v>101</v>
      </c>
      <c r="G31" s="141">
        <f t="shared" si="16"/>
        <v>12836</v>
      </c>
      <c r="H31" s="145">
        <f t="shared" si="17"/>
        <v>0.0053628980706769466</v>
      </c>
      <c r="I31" s="144">
        <v>5930</v>
      </c>
      <c r="J31" s="142">
        <v>5664</v>
      </c>
      <c r="K31" s="143">
        <v>79</v>
      </c>
      <c r="L31" s="142">
        <v>89</v>
      </c>
      <c r="M31" s="141">
        <f t="shared" si="18"/>
        <v>11762</v>
      </c>
      <c r="N31" s="147">
        <f t="shared" si="19"/>
        <v>0.09131100153035199</v>
      </c>
      <c r="O31" s="146">
        <v>13149</v>
      </c>
      <c r="P31" s="142">
        <v>11680</v>
      </c>
      <c r="Q31" s="143">
        <v>189</v>
      </c>
      <c r="R31" s="142">
        <v>235</v>
      </c>
      <c r="S31" s="141">
        <f t="shared" si="20"/>
        <v>25253</v>
      </c>
      <c r="T31" s="145">
        <f t="shared" si="21"/>
        <v>0.004949055283689264</v>
      </c>
      <c r="U31" s="144">
        <v>12073</v>
      </c>
      <c r="V31" s="142">
        <v>10770</v>
      </c>
      <c r="W31" s="143">
        <v>186</v>
      </c>
      <c r="X31" s="142">
        <v>254</v>
      </c>
      <c r="Y31" s="141">
        <f t="shared" si="22"/>
        <v>23283</v>
      </c>
      <c r="Z31" s="140">
        <f t="shared" si="23"/>
        <v>0.08461108963621533</v>
      </c>
    </row>
    <row r="32" spans="1:26" ht="21" customHeight="1">
      <c r="A32" s="148" t="s">
        <v>394</v>
      </c>
      <c r="B32" s="377" t="s">
        <v>395</v>
      </c>
      <c r="C32" s="146">
        <v>5854</v>
      </c>
      <c r="D32" s="142">
        <v>5836</v>
      </c>
      <c r="E32" s="143">
        <v>23</v>
      </c>
      <c r="F32" s="142">
        <v>15</v>
      </c>
      <c r="G32" s="141">
        <f t="shared" si="16"/>
        <v>11728</v>
      </c>
      <c r="H32" s="145">
        <f t="shared" si="17"/>
        <v>0.004899974179876849</v>
      </c>
      <c r="I32" s="144">
        <v>5216</v>
      </c>
      <c r="J32" s="142">
        <v>5481</v>
      </c>
      <c r="K32" s="143">
        <v>98</v>
      </c>
      <c r="L32" s="142">
        <v>56</v>
      </c>
      <c r="M32" s="141">
        <f t="shared" si="18"/>
        <v>10851</v>
      </c>
      <c r="N32" s="147">
        <f t="shared" si="19"/>
        <v>0.0808220440512395</v>
      </c>
      <c r="O32" s="146">
        <v>12873</v>
      </c>
      <c r="P32" s="142">
        <v>12838</v>
      </c>
      <c r="Q32" s="143">
        <v>75</v>
      </c>
      <c r="R32" s="142">
        <v>31</v>
      </c>
      <c r="S32" s="141">
        <f t="shared" si="20"/>
        <v>25817</v>
      </c>
      <c r="T32" s="145">
        <f t="shared" si="21"/>
        <v>0.0050595873860137695</v>
      </c>
      <c r="U32" s="144">
        <v>12438</v>
      </c>
      <c r="V32" s="142">
        <v>12275</v>
      </c>
      <c r="W32" s="143">
        <v>108</v>
      </c>
      <c r="X32" s="142">
        <v>74</v>
      </c>
      <c r="Y32" s="141">
        <f t="shared" si="22"/>
        <v>24895</v>
      </c>
      <c r="Z32" s="140">
        <f t="shared" si="23"/>
        <v>0.03703554930708974</v>
      </c>
    </row>
    <row r="33" spans="1:26" ht="21" customHeight="1">
      <c r="A33" s="148" t="s">
        <v>396</v>
      </c>
      <c r="B33" s="377" t="s">
        <v>397</v>
      </c>
      <c r="C33" s="146">
        <v>2609</v>
      </c>
      <c r="D33" s="142">
        <v>2388</v>
      </c>
      <c r="E33" s="143">
        <v>2579</v>
      </c>
      <c r="F33" s="142">
        <v>2384</v>
      </c>
      <c r="G33" s="141">
        <f t="shared" si="16"/>
        <v>9960</v>
      </c>
      <c r="H33" s="145">
        <f t="shared" si="17"/>
        <v>0.004161301401055032</v>
      </c>
      <c r="I33" s="144">
        <v>1959</v>
      </c>
      <c r="J33" s="142">
        <v>1914</v>
      </c>
      <c r="K33" s="143">
        <v>2002</v>
      </c>
      <c r="L33" s="142">
        <v>1644</v>
      </c>
      <c r="M33" s="141">
        <f t="shared" si="18"/>
        <v>7519</v>
      </c>
      <c r="N33" s="147">
        <f t="shared" si="19"/>
        <v>0.3246442346056657</v>
      </c>
      <c r="O33" s="146">
        <v>5274</v>
      </c>
      <c r="P33" s="142">
        <v>4829</v>
      </c>
      <c r="Q33" s="143">
        <v>5126</v>
      </c>
      <c r="R33" s="142">
        <v>4657</v>
      </c>
      <c r="S33" s="141">
        <f t="shared" si="20"/>
        <v>19886</v>
      </c>
      <c r="T33" s="145">
        <f t="shared" si="21"/>
        <v>0.0038972365014629824</v>
      </c>
      <c r="U33" s="144">
        <v>4200</v>
      </c>
      <c r="V33" s="142">
        <v>4018</v>
      </c>
      <c r="W33" s="143">
        <v>4393</v>
      </c>
      <c r="X33" s="142">
        <v>3458</v>
      </c>
      <c r="Y33" s="141">
        <f t="shared" si="22"/>
        <v>16069</v>
      </c>
      <c r="Z33" s="140">
        <f t="shared" si="23"/>
        <v>0.2375381168709938</v>
      </c>
    </row>
    <row r="34" spans="1:26" ht="21" customHeight="1">
      <c r="A34" s="148" t="s">
        <v>398</v>
      </c>
      <c r="B34" s="377" t="s">
        <v>399</v>
      </c>
      <c r="C34" s="146">
        <v>3889</v>
      </c>
      <c r="D34" s="142">
        <v>3881</v>
      </c>
      <c r="E34" s="143">
        <v>220</v>
      </c>
      <c r="F34" s="142">
        <v>173</v>
      </c>
      <c r="G34" s="141">
        <f t="shared" si="16"/>
        <v>8163</v>
      </c>
      <c r="H34" s="145">
        <f t="shared" si="17"/>
        <v>0.003410512383214079</v>
      </c>
      <c r="I34" s="144">
        <v>3205</v>
      </c>
      <c r="J34" s="142">
        <v>3086</v>
      </c>
      <c r="K34" s="143">
        <v>425</v>
      </c>
      <c r="L34" s="142">
        <v>377</v>
      </c>
      <c r="M34" s="141">
        <f t="shared" si="18"/>
        <v>7093</v>
      </c>
      <c r="N34" s="147">
        <f t="shared" si="19"/>
        <v>0.1508529536162413</v>
      </c>
      <c r="O34" s="146">
        <v>8267</v>
      </c>
      <c r="P34" s="142">
        <v>8203</v>
      </c>
      <c r="Q34" s="143">
        <v>405</v>
      </c>
      <c r="R34" s="142">
        <v>256</v>
      </c>
      <c r="S34" s="141">
        <f t="shared" si="20"/>
        <v>17131</v>
      </c>
      <c r="T34" s="145">
        <f t="shared" si="21"/>
        <v>0.003357314618654448</v>
      </c>
      <c r="U34" s="144">
        <v>6689</v>
      </c>
      <c r="V34" s="142">
        <v>6612</v>
      </c>
      <c r="W34" s="143">
        <v>793</v>
      </c>
      <c r="X34" s="142">
        <v>715</v>
      </c>
      <c r="Y34" s="141">
        <f t="shared" si="22"/>
        <v>14809</v>
      </c>
      <c r="Z34" s="140">
        <f t="shared" si="23"/>
        <v>0.15679654264298737</v>
      </c>
    </row>
    <row r="35" spans="1:26" ht="21" customHeight="1">
      <c r="A35" s="148" t="s">
        <v>400</v>
      </c>
      <c r="B35" s="377" t="s">
        <v>401</v>
      </c>
      <c r="C35" s="146">
        <v>0</v>
      </c>
      <c r="D35" s="142">
        <v>0</v>
      </c>
      <c r="E35" s="143">
        <v>3760</v>
      </c>
      <c r="F35" s="142">
        <v>3688</v>
      </c>
      <c r="G35" s="141">
        <f t="shared" si="16"/>
        <v>7448</v>
      </c>
      <c r="H35" s="145">
        <f t="shared" si="17"/>
        <v>0.00311178442119055</v>
      </c>
      <c r="I35" s="144"/>
      <c r="J35" s="142"/>
      <c r="K35" s="143">
        <v>2493</v>
      </c>
      <c r="L35" s="142">
        <v>2083</v>
      </c>
      <c r="M35" s="141">
        <f t="shared" si="18"/>
        <v>4576</v>
      </c>
      <c r="N35" s="147">
        <f t="shared" si="19"/>
        <v>0.6276223776223777</v>
      </c>
      <c r="O35" s="146"/>
      <c r="P35" s="142"/>
      <c r="Q35" s="143">
        <v>6970</v>
      </c>
      <c r="R35" s="142">
        <v>7001</v>
      </c>
      <c r="S35" s="141">
        <f t="shared" si="20"/>
        <v>13971</v>
      </c>
      <c r="T35" s="145">
        <f t="shared" si="21"/>
        <v>0.0027380212793894866</v>
      </c>
      <c r="U35" s="144"/>
      <c r="V35" s="142"/>
      <c r="W35" s="143">
        <v>4988</v>
      </c>
      <c r="X35" s="142">
        <v>4595</v>
      </c>
      <c r="Y35" s="141">
        <f t="shared" si="22"/>
        <v>9583</v>
      </c>
      <c r="Z35" s="140">
        <f t="shared" si="23"/>
        <v>0.4578941876239173</v>
      </c>
    </row>
    <row r="36" spans="1:26" ht="21" customHeight="1">
      <c r="A36" s="148" t="s">
        <v>402</v>
      </c>
      <c r="B36" s="377" t="s">
        <v>403</v>
      </c>
      <c r="C36" s="146">
        <v>3134</v>
      </c>
      <c r="D36" s="142">
        <v>3206</v>
      </c>
      <c r="E36" s="143">
        <v>30</v>
      </c>
      <c r="F36" s="142">
        <v>33</v>
      </c>
      <c r="G36" s="141">
        <f t="shared" si="16"/>
        <v>6403</v>
      </c>
      <c r="H36" s="145">
        <f t="shared" si="17"/>
        <v>0.002675182015156162</v>
      </c>
      <c r="I36" s="144">
        <v>1808</v>
      </c>
      <c r="J36" s="142">
        <v>1768</v>
      </c>
      <c r="K36" s="143">
        <v>17</v>
      </c>
      <c r="L36" s="142">
        <v>45</v>
      </c>
      <c r="M36" s="141">
        <f t="shared" si="18"/>
        <v>3638</v>
      </c>
      <c r="N36" s="147">
        <f t="shared" si="19"/>
        <v>0.7600329851566794</v>
      </c>
      <c r="O36" s="146">
        <v>6598</v>
      </c>
      <c r="P36" s="142">
        <v>6270</v>
      </c>
      <c r="Q36" s="143">
        <v>32</v>
      </c>
      <c r="R36" s="142">
        <v>35</v>
      </c>
      <c r="S36" s="141">
        <f t="shared" si="20"/>
        <v>12935</v>
      </c>
      <c r="T36" s="145">
        <f t="shared" si="21"/>
        <v>0.0025349871339848977</v>
      </c>
      <c r="U36" s="144">
        <v>4251</v>
      </c>
      <c r="V36" s="142">
        <v>3719</v>
      </c>
      <c r="W36" s="143">
        <v>21</v>
      </c>
      <c r="X36" s="142">
        <v>49</v>
      </c>
      <c r="Y36" s="141">
        <f t="shared" si="22"/>
        <v>8040</v>
      </c>
      <c r="Z36" s="140">
        <f t="shared" si="23"/>
        <v>0.6088308457711442</v>
      </c>
    </row>
    <row r="37" spans="1:26" ht="21" customHeight="1">
      <c r="A37" s="148" t="s">
        <v>404</v>
      </c>
      <c r="B37" s="377" t="s">
        <v>405</v>
      </c>
      <c r="C37" s="146">
        <v>3152</v>
      </c>
      <c r="D37" s="142">
        <v>3003</v>
      </c>
      <c r="E37" s="143">
        <v>95</v>
      </c>
      <c r="F37" s="142">
        <v>119</v>
      </c>
      <c r="G37" s="141">
        <f t="shared" si="16"/>
        <v>6369</v>
      </c>
      <c r="H37" s="145">
        <f t="shared" si="17"/>
        <v>0.0026609767694095884</v>
      </c>
      <c r="I37" s="144">
        <v>3049</v>
      </c>
      <c r="J37" s="142">
        <v>2949</v>
      </c>
      <c r="K37" s="143">
        <v>64</v>
      </c>
      <c r="L37" s="142">
        <v>64</v>
      </c>
      <c r="M37" s="141">
        <f t="shared" si="18"/>
        <v>6126</v>
      </c>
      <c r="N37" s="147">
        <f t="shared" si="19"/>
        <v>0.03966699314397659</v>
      </c>
      <c r="O37" s="146">
        <v>7024</v>
      </c>
      <c r="P37" s="142">
        <v>6094</v>
      </c>
      <c r="Q37" s="143">
        <v>247</v>
      </c>
      <c r="R37" s="142">
        <v>300</v>
      </c>
      <c r="S37" s="141">
        <f t="shared" si="20"/>
        <v>13665</v>
      </c>
      <c r="T37" s="145">
        <f t="shared" si="21"/>
        <v>0.002678051734511297</v>
      </c>
      <c r="U37" s="144">
        <v>6366</v>
      </c>
      <c r="V37" s="142">
        <v>5455</v>
      </c>
      <c r="W37" s="143">
        <v>450</v>
      </c>
      <c r="X37" s="142">
        <v>432</v>
      </c>
      <c r="Y37" s="141">
        <f t="shared" si="22"/>
        <v>12703</v>
      </c>
      <c r="Z37" s="140">
        <f t="shared" si="23"/>
        <v>0.07573014248602683</v>
      </c>
    </row>
    <row r="38" spans="1:26" ht="21" customHeight="1">
      <c r="A38" s="148" t="s">
        <v>406</v>
      </c>
      <c r="B38" s="377" t="s">
        <v>407</v>
      </c>
      <c r="C38" s="146">
        <v>2759</v>
      </c>
      <c r="D38" s="142">
        <v>2686</v>
      </c>
      <c r="E38" s="143">
        <v>84</v>
      </c>
      <c r="F38" s="142">
        <v>92</v>
      </c>
      <c r="G38" s="141">
        <f t="shared" si="16"/>
        <v>5621</v>
      </c>
      <c r="H38" s="145">
        <f t="shared" si="17"/>
        <v>0.0023484613629849733</v>
      </c>
      <c r="I38" s="144">
        <v>2492</v>
      </c>
      <c r="J38" s="142">
        <v>2540</v>
      </c>
      <c r="K38" s="143">
        <v>53</v>
      </c>
      <c r="L38" s="142">
        <v>57</v>
      </c>
      <c r="M38" s="141">
        <f t="shared" si="18"/>
        <v>5142</v>
      </c>
      <c r="N38" s="147">
        <f t="shared" si="19"/>
        <v>0.09315441462465968</v>
      </c>
      <c r="O38" s="146">
        <v>5132</v>
      </c>
      <c r="P38" s="142">
        <v>4896</v>
      </c>
      <c r="Q38" s="143">
        <v>191</v>
      </c>
      <c r="R38" s="142">
        <v>199</v>
      </c>
      <c r="S38" s="141">
        <f t="shared" si="20"/>
        <v>10418</v>
      </c>
      <c r="T38" s="145">
        <f t="shared" si="21"/>
        <v>0.0020417082305260663</v>
      </c>
      <c r="U38" s="144">
        <v>4750</v>
      </c>
      <c r="V38" s="142">
        <v>4654</v>
      </c>
      <c r="W38" s="143">
        <v>136</v>
      </c>
      <c r="X38" s="142">
        <v>126</v>
      </c>
      <c r="Y38" s="141">
        <f t="shared" si="22"/>
        <v>9666</v>
      </c>
      <c r="Z38" s="140">
        <f t="shared" si="23"/>
        <v>0.07779846885992137</v>
      </c>
    </row>
    <row r="39" spans="1:26" ht="21" customHeight="1">
      <c r="A39" s="148" t="s">
        <v>408</v>
      </c>
      <c r="B39" s="377" t="s">
        <v>409</v>
      </c>
      <c r="C39" s="146">
        <v>2316</v>
      </c>
      <c r="D39" s="142">
        <v>2337</v>
      </c>
      <c r="E39" s="143">
        <v>106</v>
      </c>
      <c r="F39" s="142">
        <v>98</v>
      </c>
      <c r="G39" s="141">
        <f t="shared" si="16"/>
        <v>4857</v>
      </c>
      <c r="H39" s="145">
        <f t="shared" si="17"/>
        <v>0.0020292611350325594</v>
      </c>
      <c r="I39" s="144">
        <v>1986</v>
      </c>
      <c r="J39" s="142">
        <v>1852</v>
      </c>
      <c r="K39" s="143">
        <v>181</v>
      </c>
      <c r="L39" s="142">
        <v>171</v>
      </c>
      <c r="M39" s="141">
        <f t="shared" si="18"/>
        <v>4190</v>
      </c>
      <c r="N39" s="147">
        <f t="shared" si="19"/>
        <v>0.15918854415274453</v>
      </c>
      <c r="O39" s="146">
        <v>5100</v>
      </c>
      <c r="P39" s="142">
        <v>4884</v>
      </c>
      <c r="Q39" s="143">
        <v>215</v>
      </c>
      <c r="R39" s="142">
        <v>207</v>
      </c>
      <c r="S39" s="141">
        <f t="shared" si="20"/>
        <v>10406</v>
      </c>
      <c r="T39" s="145">
        <f t="shared" si="21"/>
        <v>0.002039356483668098</v>
      </c>
      <c r="U39" s="144">
        <v>4439</v>
      </c>
      <c r="V39" s="142">
        <v>3802</v>
      </c>
      <c r="W39" s="143">
        <v>323</v>
      </c>
      <c r="X39" s="142">
        <v>321</v>
      </c>
      <c r="Y39" s="141">
        <f t="shared" si="22"/>
        <v>8885</v>
      </c>
      <c r="Z39" s="140">
        <f t="shared" si="23"/>
        <v>0.17118739448508724</v>
      </c>
    </row>
    <row r="40" spans="1:26" ht="21" customHeight="1">
      <c r="A40" s="148" t="s">
        <v>410</v>
      </c>
      <c r="B40" s="377" t="s">
        <v>411</v>
      </c>
      <c r="C40" s="146">
        <v>752</v>
      </c>
      <c r="D40" s="142">
        <v>747</v>
      </c>
      <c r="E40" s="143">
        <v>1661</v>
      </c>
      <c r="F40" s="142">
        <v>1640</v>
      </c>
      <c r="G40" s="141">
        <f t="shared" si="16"/>
        <v>4800</v>
      </c>
      <c r="H40" s="145">
        <f t="shared" si="17"/>
        <v>0.0020054464583397743</v>
      </c>
      <c r="I40" s="144">
        <v>793</v>
      </c>
      <c r="J40" s="142">
        <v>762</v>
      </c>
      <c r="K40" s="143">
        <v>1492</v>
      </c>
      <c r="L40" s="142">
        <v>1490</v>
      </c>
      <c r="M40" s="141">
        <f t="shared" si="18"/>
        <v>4537</v>
      </c>
      <c r="N40" s="147">
        <f t="shared" si="19"/>
        <v>0.05796782014547053</v>
      </c>
      <c r="O40" s="146">
        <v>1833</v>
      </c>
      <c r="P40" s="142">
        <v>1644</v>
      </c>
      <c r="Q40" s="143">
        <v>3523</v>
      </c>
      <c r="R40" s="142">
        <v>3510</v>
      </c>
      <c r="S40" s="141">
        <f t="shared" si="20"/>
        <v>10510</v>
      </c>
      <c r="T40" s="145">
        <f t="shared" si="21"/>
        <v>0.002059738289770489</v>
      </c>
      <c r="U40" s="144">
        <v>2086</v>
      </c>
      <c r="V40" s="142">
        <v>1825</v>
      </c>
      <c r="W40" s="143">
        <v>3369</v>
      </c>
      <c r="X40" s="142">
        <v>3622</v>
      </c>
      <c r="Y40" s="141">
        <f t="shared" si="22"/>
        <v>10902</v>
      </c>
      <c r="Z40" s="140">
        <f t="shared" si="23"/>
        <v>-0.035956705191707905</v>
      </c>
    </row>
    <row r="41" spans="1:26" ht="21" customHeight="1">
      <c r="A41" s="148" t="s">
        <v>412</v>
      </c>
      <c r="B41" s="377" t="s">
        <v>413</v>
      </c>
      <c r="C41" s="146">
        <v>1991</v>
      </c>
      <c r="D41" s="142">
        <v>2569</v>
      </c>
      <c r="E41" s="143">
        <v>74</v>
      </c>
      <c r="F41" s="142">
        <v>76</v>
      </c>
      <c r="G41" s="141">
        <f t="shared" si="16"/>
        <v>4710</v>
      </c>
      <c r="H41" s="145">
        <f t="shared" si="17"/>
        <v>0.001967844337245904</v>
      </c>
      <c r="I41" s="144"/>
      <c r="J41" s="142"/>
      <c r="K41" s="143">
        <v>3529</v>
      </c>
      <c r="L41" s="142">
        <v>3469</v>
      </c>
      <c r="M41" s="141">
        <f t="shared" si="18"/>
        <v>6998</v>
      </c>
      <c r="N41" s="147">
        <f t="shared" si="19"/>
        <v>-0.32695055730208633</v>
      </c>
      <c r="O41" s="146">
        <v>3983</v>
      </c>
      <c r="P41" s="142">
        <v>5478</v>
      </c>
      <c r="Q41" s="143">
        <v>84</v>
      </c>
      <c r="R41" s="142">
        <v>81</v>
      </c>
      <c r="S41" s="141">
        <f t="shared" si="20"/>
        <v>9626</v>
      </c>
      <c r="T41" s="145">
        <f t="shared" si="21"/>
        <v>0.0018864929379001645</v>
      </c>
      <c r="U41" s="144"/>
      <c r="V41" s="142"/>
      <c r="W41" s="143">
        <v>7205</v>
      </c>
      <c r="X41" s="142">
        <v>7247</v>
      </c>
      <c r="Y41" s="141">
        <f t="shared" si="22"/>
        <v>14452</v>
      </c>
      <c r="Z41" s="140">
        <f t="shared" si="23"/>
        <v>-0.3339330196512593</v>
      </c>
    </row>
    <row r="42" spans="1:26" ht="21" customHeight="1">
      <c r="A42" s="148" t="s">
        <v>414</v>
      </c>
      <c r="B42" s="377" t="s">
        <v>415</v>
      </c>
      <c r="C42" s="146">
        <v>1582</v>
      </c>
      <c r="D42" s="142">
        <v>1624</v>
      </c>
      <c r="E42" s="143">
        <v>371</v>
      </c>
      <c r="F42" s="142">
        <v>379</v>
      </c>
      <c r="G42" s="141">
        <f t="shared" si="0"/>
        <v>3956</v>
      </c>
      <c r="H42" s="145">
        <f t="shared" si="1"/>
        <v>0.0016528221227483642</v>
      </c>
      <c r="I42" s="144">
        <v>1675</v>
      </c>
      <c r="J42" s="142">
        <v>1634</v>
      </c>
      <c r="K42" s="143">
        <v>460</v>
      </c>
      <c r="L42" s="142">
        <v>426</v>
      </c>
      <c r="M42" s="141">
        <f t="shared" si="2"/>
        <v>4195</v>
      </c>
      <c r="N42" s="147">
        <f t="shared" si="3"/>
        <v>-0.056972586412395665</v>
      </c>
      <c r="O42" s="146">
        <v>3057</v>
      </c>
      <c r="P42" s="142">
        <v>3023</v>
      </c>
      <c r="Q42" s="143">
        <v>712</v>
      </c>
      <c r="R42" s="142">
        <v>691</v>
      </c>
      <c r="S42" s="141">
        <f t="shared" si="4"/>
        <v>7483</v>
      </c>
      <c r="T42" s="145">
        <f t="shared" si="5"/>
        <v>0.0014665101448480087</v>
      </c>
      <c r="U42" s="144">
        <v>3119</v>
      </c>
      <c r="V42" s="142">
        <v>3092</v>
      </c>
      <c r="W42" s="143">
        <v>927</v>
      </c>
      <c r="X42" s="142">
        <v>838</v>
      </c>
      <c r="Y42" s="141">
        <f t="shared" si="6"/>
        <v>7976</v>
      </c>
      <c r="Z42" s="140">
        <f t="shared" si="7"/>
        <v>-0.06181043129388164</v>
      </c>
    </row>
    <row r="43" spans="1:26" ht="21" customHeight="1">
      <c r="A43" s="148" t="s">
        <v>416</v>
      </c>
      <c r="B43" s="377" t="s">
        <v>417</v>
      </c>
      <c r="C43" s="146">
        <v>1134</v>
      </c>
      <c r="D43" s="142">
        <v>1222</v>
      </c>
      <c r="E43" s="143">
        <v>256</v>
      </c>
      <c r="F43" s="142">
        <v>270</v>
      </c>
      <c r="G43" s="141">
        <f t="shared" si="0"/>
        <v>2882</v>
      </c>
      <c r="H43" s="145">
        <f t="shared" si="1"/>
        <v>0.0012041034776948396</v>
      </c>
      <c r="I43" s="144">
        <v>1023</v>
      </c>
      <c r="J43" s="142">
        <v>978</v>
      </c>
      <c r="K43" s="143">
        <v>76</v>
      </c>
      <c r="L43" s="142">
        <v>49</v>
      </c>
      <c r="M43" s="141">
        <f t="shared" si="2"/>
        <v>2126</v>
      </c>
      <c r="N43" s="147">
        <f t="shared" si="3"/>
        <v>0.35559736594543745</v>
      </c>
      <c r="O43" s="146">
        <v>2297</v>
      </c>
      <c r="P43" s="142">
        <v>2451</v>
      </c>
      <c r="Q43" s="143">
        <v>410</v>
      </c>
      <c r="R43" s="142">
        <v>466</v>
      </c>
      <c r="S43" s="141">
        <f t="shared" si="4"/>
        <v>5624</v>
      </c>
      <c r="T43" s="145">
        <f t="shared" si="5"/>
        <v>0.0011021853607677669</v>
      </c>
      <c r="U43" s="144">
        <v>2139</v>
      </c>
      <c r="V43" s="142">
        <v>2036</v>
      </c>
      <c r="W43" s="143">
        <v>171</v>
      </c>
      <c r="X43" s="142">
        <v>130</v>
      </c>
      <c r="Y43" s="141">
        <f t="shared" si="6"/>
        <v>4476</v>
      </c>
      <c r="Z43" s="140">
        <f t="shared" si="7"/>
        <v>0.256478999106345</v>
      </c>
    </row>
    <row r="44" spans="1:26" ht="21" customHeight="1">
      <c r="A44" s="148" t="s">
        <v>418</v>
      </c>
      <c r="B44" s="377" t="s">
        <v>418</v>
      </c>
      <c r="C44" s="146">
        <v>541</v>
      </c>
      <c r="D44" s="142">
        <v>724</v>
      </c>
      <c r="E44" s="143">
        <v>827</v>
      </c>
      <c r="F44" s="142">
        <v>663</v>
      </c>
      <c r="G44" s="141">
        <f t="shared" si="0"/>
        <v>2755</v>
      </c>
      <c r="H44" s="145">
        <f t="shared" si="1"/>
        <v>0.001151042706817933</v>
      </c>
      <c r="I44" s="144">
        <v>323</v>
      </c>
      <c r="J44" s="142">
        <v>311</v>
      </c>
      <c r="K44" s="143">
        <v>582</v>
      </c>
      <c r="L44" s="142">
        <v>493</v>
      </c>
      <c r="M44" s="141">
        <f t="shared" si="2"/>
        <v>1709</v>
      </c>
      <c r="N44" s="147">
        <f t="shared" si="3"/>
        <v>0.6120538326506728</v>
      </c>
      <c r="O44" s="146">
        <v>1160</v>
      </c>
      <c r="P44" s="142">
        <v>1613</v>
      </c>
      <c r="Q44" s="143">
        <v>1305</v>
      </c>
      <c r="R44" s="142">
        <v>1145</v>
      </c>
      <c r="S44" s="141">
        <f t="shared" si="4"/>
        <v>5223</v>
      </c>
      <c r="T44" s="145">
        <f t="shared" si="5"/>
        <v>0.0010235978199306627</v>
      </c>
      <c r="U44" s="144">
        <v>627</v>
      </c>
      <c r="V44" s="142">
        <v>667</v>
      </c>
      <c r="W44" s="143">
        <v>1036</v>
      </c>
      <c r="X44" s="142">
        <v>999</v>
      </c>
      <c r="Y44" s="141">
        <f t="shared" si="6"/>
        <v>3329</v>
      </c>
      <c r="Z44" s="140">
        <f t="shared" si="7"/>
        <v>0.5689396215079603</v>
      </c>
    </row>
    <row r="45" spans="1:26" ht="21" customHeight="1">
      <c r="A45" s="148" t="s">
        <v>419</v>
      </c>
      <c r="B45" s="377" t="s">
        <v>420</v>
      </c>
      <c r="C45" s="146">
        <v>1342</v>
      </c>
      <c r="D45" s="142">
        <v>1225</v>
      </c>
      <c r="E45" s="143">
        <v>58</v>
      </c>
      <c r="F45" s="142">
        <v>55</v>
      </c>
      <c r="G45" s="141">
        <f t="shared" si="0"/>
        <v>2680</v>
      </c>
      <c r="H45" s="145">
        <f t="shared" si="1"/>
        <v>0.001119707605906374</v>
      </c>
      <c r="I45" s="144">
        <v>2386</v>
      </c>
      <c r="J45" s="142">
        <v>2135</v>
      </c>
      <c r="K45" s="143">
        <v>66</v>
      </c>
      <c r="L45" s="142">
        <v>54</v>
      </c>
      <c r="M45" s="141">
        <f t="shared" si="2"/>
        <v>4641</v>
      </c>
      <c r="N45" s="147">
        <f t="shared" si="3"/>
        <v>-0.4225382460676579</v>
      </c>
      <c r="O45" s="146">
        <v>3593</v>
      </c>
      <c r="P45" s="142">
        <v>2933</v>
      </c>
      <c r="Q45" s="143">
        <v>148</v>
      </c>
      <c r="R45" s="142">
        <v>140</v>
      </c>
      <c r="S45" s="141">
        <f t="shared" si="4"/>
        <v>6814</v>
      </c>
      <c r="T45" s="145">
        <f t="shared" si="5"/>
        <v>0.001335400257516281</v>
      </c>
      <c r="U45" s="144">
        <v>5500</v>
      </c>
      <c r="V45" s="142">
        <v>4561</v>
      </c>
      <c r="W45" s="143">
        <v>82</v>
      </c>
      <c r="X45" s="142">
        <v>73</v>
      </c>
      <c r="Y45" s="141">
        <f t="shared" si="6"/>
        <v>10216</v>
      </c>
      <c r="Z45" s="140">
        <f t="shared" si="7"/>
        <v>-0.3330070477682068</v>
      </c>
    </row>
    <row r="46" spans="1:26" ht="21" customHeight="1">
      <c r="A46" s="148" t="s">
        <v>421</v>
      </c>
      <c r="B46" s="377" t="s">
        <v>422</v>
      </c>
      <c r="C46" s="146">
        <v>1247</v>
      </c>
      <c r="D46" s="142">
        <v>1195</v>
      </c>
      <c r="E46" s="143">
        <v>81</v>
      </c>
      <c r="F46" s="142">
        <v>105</v>
      </c>
      <c r="G46" s="141">
        <f t="shared" si="0"/>
        <v>2628</v>
      </c>
      <c r="H46" s="145">
        <f t="shared" si="1"/>
        <v>0.0010979819359410265</v>
      </c>
      <c r="I46" s="144">
        <v>1194</v>
      </c>
      <c r="J46" s="142">
        <v>1190</v>
      </c>
      <c r="K46" s="143">
        <v>332</v>
      </c>
      <c r="L46" s="142">
        <v>371</v>
      </c>
      <c r="M46" s="141">
        <f t="shared" si="2"/>
        <v>3087</v>
      </c>
      <c r="N46" s="147">
        <f t="shared" si="3"/>
        <v>-0.14868804664723034</v>
      </c>
      <c r="O46" s="146">
        <v>2264</v>
      </c>
      <c r="P46" s="142">
        <v>2052</v>
      </c>
      <c r="Q46" s="143">
        <v>105</v>
      </c>
      <c r="R46" s="142">
        <v>128</v>
      </c>
      <c r="S46" s="141">
        <f t="shared" si="4"/>
        <v>4549</v>
      </c>
      <c r="T46" s="145">
        <f t="shared" si="5"/>
        <v>0.0008915080380747817</v>
      </c>
      <c r="U46" s="144">
        <v>2010</v>
      </c>
      <c r="V46" s="142">
        <v>1969</v>
      </c>
      <c r="W46" s="143">
        <v>592</v>
      </c>
      <c r="X46" s="142">
        <v>544</v>
      </c>
      <c r="Y46" s="141">
        <f t="shared" si="6"/>
        <v>5115</v>
      </c>
      <c r="Z46" s="140">
        <f t="shared" si="7"/>
        <v>-0.11065493646138802</v>
      </c>
    </row>
    <row r="47" spans="1:26" ht="21" customHeight="1">
      <c r="A47" s="148" t="s">
        <v>423</v>
      </c>
      <c r="B47" s="377" t="s">
        <v>424</v>
      </c>
      <c r="C47" s="146">
        <v>878</v>
      </c>
      <c r="D47" s="142">
        <v>1054</v>
      </c>
      <c r="E47" s="143">
        <v>6</v>
      </c>
      <c r="F47" s="142">
        <v>9</v>
      </c>
      <c r="G47" s="141">
        <f t="shared" si="0"/>
        <v>1947</v>
      </c>
      <c r="H47" s="145">
        <f t="shared" si="1"/>
        <v>0.000813459219664071</v>
      </c>
      <c r="I47" s="144">
        <v>794</v>
      </c>
      <c r="J47" s="142">
        <v>907</v>
      </c>
      <c r="K47" s="143">
        <v>87</v>
      </c>
      <c r="L47" s="142">
        <v>76</v>
      </c>
      <c r="M47" s="141">
        <f t="shared" si="2"/>
        <v>1864</v>
      </c>
      <c r="N47" s="147">
        <f t="shared" si="3"/>
        <v>0.04452789699570814</v>
      </c>
      <c r="O47" s="146">
        <v>2048</v>
      </c>
      <c r="P47" s="142">
        <v>2219</v>
      </c>
      <c r="Q47" s="143">
        <v>35</v>
      </c>
      <c r="R47" s="142">
        <v>46</v>
      </c>
      <c r="S47" s="141">
        <f t="shared" si="4"/>
        <v>4348</v>
      </c>
      <c r="T47" s="145">
        <f t="shared" si="5"/>
        <v>0.0008521162782038141</v>
      </c>
      <c r="U47" s="144">
        <v>2021</v>
      </c>
      <c r="V47" s="142">
        <v>2008</v>
      </c>
      <c r="W47" s="143">
        <v>120</v>
      </c>
      <c r="X47" s="142">
        <v>123</v>
      </c>
      <c r="Y47" s="141">
        <f t="shared" si="6"/>
        <v>4272</v>
      </c>
      <c r="Z47" s="140">
        <f t="shared" si="7"/>
        <v>0.017790262172284743</v>
      </c>
    </row>
    <row r="48" spans="1:26" ht="21" customHeight="1">
      <c r="A48" s="148" t="s">
        <v>425</v>
      </c>
      <c r="B48" s="377" t="s">
        <v>426</v>
      </c>
      <c r="C48" s="146">
        <v>1080</v>
      </c>
      <c r="D48" s="142">
        <v>860</v>
      </c>
      <c r="E48" s="143">
        <v>0</v>
      </c>
      <c r="F48" s="142">
        <v>0</v>
      </c>
      <c r="G48" s="141">
        <f t="shared" si="0"/>
        <v>1940</v>
      </c>
      <c r="H48" s="145">
        <f t="shared" si="1"/>
        <v>0.0008105346102456588</v>
      </c>
      <c r="I48" s="144"/>
      <c r="J48" s="142"/>
      <c r="K48" s="143">
        <v>1138</v>
      </c>
      <c r="L48" s="142">
        <v>1180</v>
      </c>
      <c r="M48" s="141">
        <f t="shared" si="2"/>
        <v>2318</v>
      </c>
      <c r="N48" s="147">
        <f t="shared" si="3"/>
        <v>-0.1630716134598792</v>
      </c>
      <c r="O48" s="146">
        <v>2095</v>
      </c>
      <c r="P48" s="142">
        <v>1769</v>
      </c>
      <c r="Q48" s="143"/>
      <c r="R48" s="142"/>
      <c r="S48" s="141">
        <f t="shared" si="4"/>
        <v>3864</v>
      </c>
      <c r="T48" s="145">
        <f t="shared" si="5"/>
        <v>0.0007572624882657631</v>
      </c>
      <c r="U48" s="144"/>
      <c r="V48" s="142"/>
      <c r="W48" s="143">
        <v>2243</v>
      </c>
      <c r="X48" s="142">
        <v>2418</v>
      </c>
      <c r="Y48" s="141">
        <f t="shared" si="6"/>
        <v>4661</v>
      </c>
      <c r="Z48" s="140">
        <f t="shared" si="7"/>
        <v>-0.17099334906672392</v>
      </c>
    </row>
    <row r="49" spans="1:26" ht="21" customHeight="1">
      <c r="A49" s="148" t="s">
        <v>427</v>
      </c>
      <c r="B49" s="377" t="s">
        <v>427</v>
      </c>
      <c r="C49" s="146">
        <v>370</v>
      </c>
      <c r="D49" s="142">
        <v>416</v>
      </c>
      <c r="E49" s="143">
        <v>562</v>
      </c>
      <c r="F49" s="142">
        <v>585</v>
      </c>
      <c r="G49" s="141">
        <f t="shared" si="0"/>
        <v>1933</v>
      </c>
      <c r="H49" s="145">
        <f t="shared" si="1"/>
        <v>0.0008076100008272466</v>
      </c>
      <c r="I49" s="144">
        <v>315</v>
      </c>
      <c r="J49" s="142">
        <v>292</v>
      </c>
      <c r="K49" s="143">
        <v>587</v>
      </c>
      <c r="L49" s="142">
        <v>509</v>
      </c>
      <c r="M49" s="141">
        <f t="shared" si="2"/>
        <v>1703</v>
      </c>
      <c r="N49" s="147">
        <f t="shared" si="3"/>
        <v>0.1350557839107458</v>
      </c>
      <c r="O49" s="146">
        <v>579</v>
      </c>
      <c r="P49" s="142">
        <v>732</v>
      </c>
      <c r="Q49" s="143">
        <v>1132</v>
      </c>
      <c r="R49" s="142">
        <v>1077</v>
      </c>
      <c r="S49" s="141">
        <f t="shared" si="4"/>
        <v>3520</v>
      </c>
      <c r="T49" s="145">
        <f t="shared" si="5"/>
        <v>0.0006898457450040077</v>
      </c>
      <c r="U49" s="144">
        <v>586</v>
      </c>
      <c r="V49" s="142">
        <v>674</v>
      </c>
      <c r="W49" s="143">
        <v>1240</v>
      </c>
      <c r="X49" s="142">
        <v>1073</v>
      </c>
      <c r="Y49" s="141">
        <f t="shared" si="6"/>
        <v>3573</v>
      </c>
      <c r="Z49" s="140">
        <f t="shared" si="7"/>
        <v>-0.014833473271760433</v>
      </c>
    </row>
    <row r="50" spans="1:26" ht="21" customHeight="1">
      <c r="A50" s="148" t="s">
        <v>428</v>
      </c>
      <c r="B50" s="377" t="s">
        <v>429</v>
      </c>
      <c r="C50" s="146">
        <v>627</v>
      </c>
      <c r="D50" s="142">
        <v>533</v>
      </c>
      <c r="E50" s="143">
        <v>242</v>
      </c>
      <c r="F50" s="142">
        <v>222</v>
      </c>
      <c r="G50" s="141">
        <f t="shared" si="0"/>
        <v>1624</v>
      </c>
      <c r="H50" s="145">
        <f t="shared" si="1"/>
        <v>0.0006785093850716237</v>
      </c>
      <c r="I50" s="144">
        <v>979</v>
      </c>
      <c r="J50" s="142">
        <v>703</v>
      </c>
      <c r="K50" s="143">
        <v>388</v>
      </c>
      <c r="L50" s="142">
        <v>322</v>
      </c>
      <c r="M50" s="141">
        <f t="shared" si="2"/>
        <v>2392</v>
      </c>
      <c r="N50" s="147">
        <f t="shared" si="3"/>
        <v>-0.3210702341137124</v>
      </c>
      <c r="O50" s="146">
        <v>2120</v>
      </c>
      <c r="P50" s="142">
        <v>1690</v>
      </c>
      <c r="Q50" s="143">
        <v>697</v>
      </c>
      <c r="R50" s="142">
        <v>451</v>
      </c>
      <c r="S50" s="141">
        <f t="shared" si="4"/>
        <v>4958</v>
      </c>
      <c r="T50" s="145">
        <f t="shared" si="5"/>
        <v>0.0009716634101505314</v>
      </c>
      <c r="U50" s="144">
        <v>2428</v>
      </c>
      <c r="V50" s="142">
        <v>1795</v>
      </c>
      <c r="W50" s="143">
        <v>990</v>
      </c>
      <c r="X50" s="142">
        <v>824</v>
      </c>
      <c r="Y50" s="141">
        <f t="shared" si="6"/>
        <v>6037</v>
      </c>
      <c r="Z50" s="140">
        <f t="shared" si="7"/>
        <v>-0.17873115785986415</v>
      </c>
    </row>
    <row r="51" spans="1:26" ht="21" customHeight="1">
      <c r="A51" s="148" t="s">
        <v>430</v>
      </c>
      <c r="B51" s="377" t="s">
        <v>431</v>
      </c>
      <c r="C51" s="146">
        <v>604</v>
      </c>
      <c r="D51" s="142">
        <v>671</v>
      </c>
      <c r="E51" s="143">
        <v>230</v>
      </c>
      <c r="F51" s="142">
        <v>91</v>
      </c>
      <c r="G51" s="141">
        <f t="shared" si="0"/>
        <v>1596</v>
      </c>
      <c r="H51" s="145">
        <f t="shared" si="1"/>
        <v>0.000666810947397975</v>
      </c>
      <c r="I51" s="144">
        <v>614</v>
      </c>
      <c r="J51" s="142">
        <v>665</v>
      </c>
      <c r="K51" s="143">
        <v>145</v>
      </c>
      <c r="L51" s="142">
        <v>135</v>
      </c>
      <c r="M51" s="141">
        <f t="shared" si="2"/>
        <v>1559</v>
      </c>
      <c r="N51" s="147">
        <f t="shared" si="3"/>
        <v>0.023733162283515075</v>
      </c>
      <c r="O51" s="146">
        <v>1374</v>
      </c>
      <c r="P51" s="142">
        <v>1360</v>
      </c>
      <c r="Q51" s="143">
        <v>552</v>
      </c>
      <c r="R51" s="142">
        <v>376</v>
      </c>
      <c r="S51" s="141">
        <f t="shared" si="4"/>
        <v>3662</v>
      </c>
      <c r="T51" s="145">
        <f t="shared" si="5"/>
        <v>0.000717674749489965</v>
      </c>
      <c r="U51" s="144">
        <v>1418</v>
      </c>
      <c r="V51" s="142">
        <v>1308</v>
      </c>
      <c r="W51" s="143">
        <v>464</v>
      </c>
      <c r="X51" s="142">
        <v>330</v>
      </c>
      <c r="Y51" s="141">
        <f t="shared" si="6"/>
        <v>3520</v>
      </c>
      <c r="Z51" s="140">
        <f t="shared" si="7"/>
        <v>0.04034090909090904</v>
      </c>
    </row>
    <row r="52" spans="1:26" ht="21" customHeight="1">
      <c r="A52" s="148" t="s">
        <v>432</v>
      </c>
      <c r="B52" s="377" t="s">
        <v>433</v>
      </c>
      <c r="C52" s="146">
        <v>376</v>
      </c>
      <c r="D52" s="142">
        <v>325</v>
      </c>
      <c r="E52" s="143">
        <v>263</v>
      </c>
      <c r="F52" s="142">
        <v>258</v>
      </c>
      <c r="G52" s="141">
        <f t="shared" si="0"/>
        <v>1222</v>
      </c>
      <c r="H52" s="145">
        <f t="shared" si="1"/>
        <v>0.0005105532441856675</v>
      </c>
      <c r="I52" s="144">
        <v>348</v>
      </c>
      <c r="J52" s="142">
        <v>252</v>
      </c>
      <c r="K52" s="143">
        <v>426</v>
      </c>
      <c r="L52" s="142">
        <v>304</v>
      </c>
      <c r="M52" s="141">
        <f t="shared" si="2"/>
        <v>1330</v>
      </c>
      <c r="N52" s="147">
        <f t="shared" si="3"/>
        <v>-0.08120300751879694</v>
      </c>
      <c r="O52" s="146">
        <v>1165</v>
      </c>
      <c r="P52" s="142">
        <v>788</v>
      </c>
      <c r="Q52" s="143">
        <v>1073</v>
      </c>
      <c r="R52" s="142">
        <v>851</v>
      </c>
      <c r="S52" s="141">
        <f t="shared" si="4"/>
        <v>3877</v>
      </c>
      <c r="T52" s="145">
        <f t="shared" si="5"/>
        <v>0.000759810214028562</v>
      </c>
      <c r="U52" s="144">
        <v>890</v>
      </c>
      <c r="V52" s="142">
        <v>580</v>
      </c>
      <c r="W52" s="143">
        <v>1572</v>
      </c>
      <c r="X52" s="142">
        <v>1041</v>
      </c>
      <c r="Y52" s="141">
        <f t="shared" si="6"/>
        <v>4083</v>
      </c>
      <c r="Z52" s="140">
        <f t="shared" si="7"/>
        <v>-0.05045309821209898</v>
      </c>
    </row>
    <row r="53" spans="1:26" ht="21" customHeight="1">
      <c r="A53" s="148" t="s">
        <v>434</v>
      </c>
      <c r="B53" s="377" t="s">
        <v>434</v>
      </c>
      <c r="C53" s="146">
        <v>384</v>
      </c>
      <c r="D53" s="142">
        <v>422</v>
      </c>
      <c r="E53" s="143">
        <v>197</v>
      </c>
      <c r="F53" s="142">
        <v>184</v>
      </c>
      <c r="G53" s="141">
        <f t="shared" si="0"/>
        <v>1187</v>
      </c>
      <c r="H53" s="145">
        <f t="shared" si="1"/>
        <v>0.0004959301970936067</v>
      </c>
      <c r="I53" s="144">
        <v>486</v>
      </c>
      <c r="J53" s="142">
        <v>432</v>
      </c>
      <c r="K53" s="143">
        <v>329</v>
      </c>
      <c r="L53" s="142">
        <v>305</v>
      </c>
      <c r="M53" s="141">
        <f t="shared" si="2"/>
        <v>1552</v>
      </c>
      <c r="N53" s="147">
        <f t="shared" si="3"/>
        <v>-0.23518041237113407</v>
      </c>
      <c r="O53" s="146">
        <v>845</v>
      </c>
      <c r="P53" s="142">
        <v>904</v>
      </c>
      <c r="Q53" s="143">
        <v>322</v>
      </c>
      <c r="R53" s="142">
        <v>326</v>
      </c>
      <c r="S53" s="141">
        <f t="shared" si="4"/>
        <v>2397</v>
      </c>
      <c r="T53" s="145">
        <f t="shared" si="5"/>
        <v>0.0004697614348791496</v>
      </c>
      <c r="U53" s="144">
        <v>830</v>
      </c>
      <c r="V53" s="142">
        <v>793</v>
      </c>
      <c r="W53" s="143">
        <v>701</v>
      </c>
      <c r="X53" s="142">
        <v>690</v>
      </c>
      <c r="Y53" s="141">
        <f t="shared" si="6"/>
        <v>3014</v>
      </c>
      <c r="Z53" s="140">
        <f t="shared" si="7"/>
        <v>-0.20471134704711347</v>
      </c>
    </row>
    <row r="54" spans="1:26" ht="21" customHeight="1">
      <c r="A54" s="148" t="s">
        <v>435</v>
      </c>
      <c r="B54" s="377" t="s">
        <v>436</v>
      </c>
      <c r="C54" s="146">
        <v>399</v>
      </c>
      <c r="D54" s="142">
        <v>412</v>
      </c>
      <c r="E54" s="143">
        <v>52</v>
      </c>
      <c r="F54" s="142">
        <v>61</v>
      </c>
      <c r="G54" s="141">
        <f t="shared" si="0"/>
        <v>924</v>
      </c>
      <c r="H54" s="145">
        <f t="shared" si="1"/>
        <v>0.0003860484432304066</v>
      </c>
      <c r="I54" s="144">
        <v>381</v>
      </c>
      <c r="J54" s="142">
        <v>381</v>
      </c>
      <c r="K54" s="143">
        <v>49</v>
      </c>
      <c r="L54" s="142">
        <v>54</v>
      </c>
      <c r="M54" s="141">
        <f t="shared" si="2"/>
        <v>865</v>
      </c>
      <c r="N54" s="147">
        <f t="shared" si="3"/>
        <v>0.06820809248554904</v>
      </c>
      <c r="O54" s="146">
        <v>775</v>
      </c>
      <c r="P54" s="142">
        <v>793</v>
      </c>
      <c r="Q54" s="143">
        <v>66</v>
      </c>
      <c r="R54" s="142">
        <v>61</v>
      </c>
      <c r="S54" s="141">
        <f t="shared" si="4"/>
        <v>1695</v>
      </c>
      <c r="T54" s="145">
        <f t="shared" si="5"/>
        <v>0.0003321842436880094</v>
      </c>
      <c r="U54" s="144">
        <v>720</v>
      </c>
      <c r="V54" s="142">
        <v>696</v>
      </c>
      <c r="W54" s="143">
        <v>71</v>
      </c>
      <c r="X54" s="142">
        <v>69</v>
      </c>
      <c r="Y54" s="141">
        <f t="shared" si="6"/>
        <v>1556</v>
      </c>
      <c r="Z54" s="140">
        <f t="shared" si="7"/>
        <v>0.08933161953727509</v>
      </c>
    </row>
    <row r="55" spans="1:26" ht="21" customHeight="1">
      <c r="A55" s="148" t="s">
        <v>416</v>
      </c>
      <c r="B55" s="377" t="s">
        <v>437</v>
      </c>
      <c r="C55" s="146">
        <v>0</v>
      </c>
      <c r="D55" s="142">
        <v>0</v>
      </c>
      <c r="E55" s="143">
        <v>439</v>
      </c>
      <c r="F55" s="142">
        <v>412</v>
      </c>
      <c r="G55" s="141">
        <f t="shared" si="0"/>
        <v>851</v>
      </c>
      <c r="H55" s="145">
        <f t="shared" si="1"/>
        <v>0.00035554894500982253</v>
      </c>
      <c r="I55" s="144"/>
      <c r="J55" s="142"/>
      <c r="K55" s="143">
        <v>689</v>
      </c>
      <c r="L55" s="142">
        <v>876</v>
      </c>
      <c r="M55" s="141">
        <f t="shared" si="2"/>
        <v>1565</v>
      </c>
      <c r="N55" s="147">
        <f t="shared" si="3"/>
        <v>-0.4562300319488818</v>
      </c>
      <c r="O55" s="146"/>
      <c r="P55" s="142"/>
      <c r="Q55" s="143">
        <v>936</v>
      </c>
      <c r="R55" s="142">
        <v>943</v>
      </c>
      <c r="S55" s="141">
        <f t="shared" si="4"/>
        <v>1879</v>
      </c>
      <c r="T55" s="145">
        <f t="shared" si="5"/>
        <v>0.0003682443621768553</v>
      </c>
      <c r="U55" s="144"/>
      <c r="V55" s="142"/>
      <c r="W55" s="143">
        <v>1298</v>
      </c>
      <c r="X55" s="142">
        <v>1752</v>
      </c>
      <c r="Y55" s="141">
        <f t="shared" si="6"/>
        <v>3050</v>
      </c>
      <c r="Z55" s="140">
        <f t="shared" si="7"/>
        <v>-0.38393442622950824</v>
      </c>
    </row>
    <row r="56" spans="1:26" ht="21" customHeight="1">
      <c r="A56" s="148" t="s">
        <v>438</v>
      </c>
      <c r="B56" s="377" t="s">
        <v>439</v>
      </c>
      <c r="C56" s="146">
        <v>0</v>
      </c>
      <c r="D56" s="142">
        <v>0</v>
      </c>
      <c r="E56" s="143">
        <v>419</v>
      </c>
      <c r="F56" s="142">
        <v>423</v>
      </c>
      <c r="G56" s="141">
        <f t="shared" si="0"/>
        <v>842</v>
      </c>
      <c r="H56" s="145">
        <f t="shared" si="1"/>
        <v>0.00035178873290043545</v>
      </c>
      <c r="I56" s="144"/>
      <c r="J56" s="142"/>
      <c r="K56" s="143">
        <v>262</v>
      </c>
      <c r="L56" s="142">
        <v>278</v>
      </c>
      <c r="M56" s="141">
        <f t="shared" si="2"/>
        <v>540</v>
      </c>
      <c r="N56" s="147">
        <f t="shared" si="3"/>
        <v>0.5592592592592593</v>
      </c>
      <c r="O56" s="146"/>
      <c r="P56" s="142"/>
      <c r="Q56" s="143">
        <v>793</v>
      </c>
      <c r="R56" s="142">
        <v>838</v>
      </c>
      <c r="S56" s="141">
        <f t="shared" si="4"/>
        <v>1631</v>
      </c>
      <c r="T56" s="145">
        <f t="shared" si="5"/>
        <v>0.00031964159377884566</v>
      </c>
      <c r="U56" s="144"/>
      <c r="V56" s="142"/>
      <c r="W56" s="143">
        <v>569</v>
      </c>
      <c r="X56" s="142">
        <v>683</v>
      </c>
      <c r="Y56" s="141">
        <f t="shared" si="6"/>
        <v>1252</v>
      </c>
      <c r="Z56" s="140">
        <f t="shared" si="7"/>
        <v>0.30271565495207664</v>
      </c>
    </row>
    <row r="57" spans="1:26" ht="21" customHeight="1">
      <c r="A57" s="148" t="s">
        <v>440</v>
      </c>
      <c r="B57" s="377" t="s">
        <v>440</v>
      </c>
      <c r="C57" s="146">
        <v>394</v>
      </c>
      <c r="D57" s="142">
        <v>385</v>
      </c>
      <c r="E57" s="143">
        <v>31</v>
      </c>
      <c r="F57" s="142">
        <v>26</v>
      </c>
      <c r="G57" s="141">
        <f t="shared" si="0"/>
        <v>836</v>
      </c>
      <c r="H57" s="145">
        <f t="shared" si="1"/>
        <v>0.0003492819248275107</v>
      </c>
      <c r="I57" s="144">
        <v>379</v>
      </c>
      <c r="J57" s="142">
        <v>375</v>
      </c>
      <c r="K57" s="143">
        <v>12</v>
      </c>
      <c r="L57" s="142">
        <v>12</v>
      </c>
      <c r="M57" s="141">
        <f t="shared" si="2"/>
        <v>778</v>
      </c>
      <c r="N57" s="147">
        <f t="shared" si="3"/>
        <v>0.07455012853470433</v>
      </c>
      <c r="O57" s="146">
        <v>776</v>
      </c>
      <c r="P57" s="142">
        <v>753</v>
      </c>
      <c r="Q57" s="143">
        <v>55</v>
      </c>
      <c r="R57" s="142">
        <v>41</v>
      </c>
      <c r="S57" s="141">
        <f t="shared" si="4"/>
        <v>1625</v>
      </c>
      <c r="T57" s="145">
        <f t="shared" si="5"/>
        <v>0.00031846572034986156</v>
      </c>
      <c r="U57" s="144">
        <v>798</v>
      </c>
      <c r="V57" s="142">
        <v>716</v>
      </c>
      <c r="W57" s="143">
        <v>14</v>
      </c>
      <c r="X57" s="142">
        <v>14</v>
      </c>
      <c r="Y57" s="141">
        <f t="shared" si="6"/>
        <v>1542</v>
      </c>
      <c r="Z57" s="140">
        <f t="shared" si="7"/>
        <v>0.05382619974059666</v>
      </c>
    </row>
    <row r="58" spans="1:26" ht="21" customHeight="1" thickBot="1">
      <c r="A58" s="139" t="s">
        <v>56</v>
      </c>
      <c r="B58" s="378" t="s">
        <v>56</v>
      </c>
      <c r="C58" s="137">
        <v>2145</v>
      </c>
      <c r="D58" s="133">
        <v>2216</v>
      </c>
      <c r="E58" s="134">
        <v>7255</v>
      </c>
      <c r="F58" s="133">
        <v>9470</v>
      </c>
      <c r="G58" s="132">
        <f t="shared" si="0"/>
        <v>21086</v>
      </c>
      <c r="H58" s="136">
        <f t="shared" si="1"/>
        <v>0.008809759170948435</v>
      </c>
      <c r="I58" s="135">
        <v>1786</v>
      </c>
      <c r="J58" s="133">
        <v>1843</v>
      </c>
      <c r="K58" s="134">
        <v>6271</v>
      </c>
      <c r="L58" s="133">
        <v>7769</v>
      </c>
      <c r="M58" s="132">
        <f t="shared" si="2"/>
        <v>17669</v>
      </c>
      <c r="N58" s="138">
        <f t="shared" si="3"/>
        <v>0.19338955232327804</v>
      </c>
      <c r="O58" s="137">
        <v>5251</v>
      </c>
      <c r="P58" s="133">
        <v>5012</v>
      </c>
      <c r="Q58" s="134">
        <v>15017</v>
      </c>
      <c r="R58" s="133">
        <v>19414</v>
      </c>
      <c r="S58" s="132">
        <f t="shared" si="4"/>
        <v>44694</v>
      </c>
      <c r="T58" s="136">
        <f t="shared" si="5"/>
        <v>0.008759081172502592</v>
      </c>
      <c r="U58" s="135">
        <v>4416</v>
      </c>
      <c r="V58" s="133">
        <v>4726</v>
      </c>
      <c r="W58" s="134">
        <v>14138</v>
      </c>
      <c r="X58" s="133">
        <v>16554</v>
      </c>
      <c r="Y58" s="132">
        <f t="shared" si="6"/>
        <v>39834</v>
      </c>
      <c r="Z58" s="131">
        <f t="shared" si="7"/>
        <v>0.12200632625395391</v>
      </c>
    </row>
    <row r="59" spans="1:2" ht="16.5" thickTop="1">
      <c r="A59" s="130" t="s">
        <v>43</v>
      </c>
      <c r="B59" s="130"/>
    </row>
    <row r="60" spans="1:2" ht="15.75">
      <c r="A60" s="130" t="s">
        <v>42</v>
      </c>
      <c r="B60" s="130"/>
    </row>
    <row r="61" spans="1:3" ht="14.25">
      <c r="A61" s="379" t="s">
        <v>123</v>
      </c>
      <c r="B61" s="380"/>
      <c r="C61" s="380"/>
    </row>
  </sheetData>
  <sheetProtection/>
  <mergeCells count="27">
    <mergeCell ref="B5:B8"/>
    <mergeCell ref="O7:P7"/>
    <mergeCell ref="Q7:R7"/>
    <mergeCell ref="S7:S8"/>
    <mergeCell ref="U7:V7"/>
    <mergeCell ref="W7:X7"/>
    <mergeCell ref="M7:M8"/>
    <mergeCell ref="Y7:Y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1:Z1"/>
    <mergeCell ref="A3:Z3"/>
    <mergeCell ref="A4:Z4"/>
    <mergeCell ref="A5:A8"/>
    <mergeCell ref="C5:N5"/>
    <mergeCell ref="O5:Z5"/>
    <mergeCell ref="C6:G6"/>
    <mergeCell ref="H6:H8"/>
    <mergeCell ref="I6:M6"/>
    <mergeCell ref="N6:N8"/>
  </mergeCells>
  <conditionalFormatting sqref="Z59:Z65536 N59:N65536 Z3 N3 N5:N8 Z5:Z8">
    <cfRule type="cellIs" priority="3" dxfId="90" operator="lessThan" stopIfTrue="1">
      <formula>0</formula>
    </cfRule>
  </conditionalFormatting>
  <conditionalFormatting sqref="N9:N58 Z9:Z58">
    <cfRule type="cellIs" priority="4" dxfId="90" operator="lessThan" stopIfTrue="1">
      <formula>0</formula>
    </cfRule>
    <cfRule type="cellIs" priority="5" dxfId="92" operator="greaterThanOrEqual" stopIfTrue="1">
      <formula>0</formula>
    </cfRule>
  </conditionalFormatting>
  <conditionalFormatting sqref="H6:H8">
    <cfRule type="cellIs" priority="2" dxfId="90" operator="lessThan" stopIfTrue="1">
      <formula>0</formula>
    </cfRule>
  </conditionalFormatting>
  <conditionalFormatting sqref="T6:T8">
    <cfRule type="cellIs" priority="1" dxfId="90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63"/>
  <sheetViews>
    <sheetView showGridLines="0" zoomScale="80" zoomScaleNormal="80" zoomScalePageLayoutView="0" workbookViewId="0" topLeftCell="A34">
      <selection activeCell="U10" sqref="U10:X60"/>
    </sheetView>
  </sheetViews>
  <sheetFormatPr defaultColWidth="8.00390625" defaultRowHeight="15"/>
  <cols>
    <col min="1" max="1" width="25.421875" style="129" customWidth="1"/>
    <col min="2" max="2" width="40.421875" style="129" bestFit="1" customWidth="1"/>
    <col min="3" max="3" width="11.421875" style="129" customWidth="1"/>
    <col min="4" max="4" width="12.421875" style="129" bestFit="1" customWidth="1"/>
    <col min="5" max="5" width="8.57421875" style="129" bestFit="1" customWidth="1"/>
    <col min="6" max="6" width="10.57421875" style="129" bestFit="1" customWidth="1"/>
    <col min="7" max="7" width="11.7109375" style="129" customWidth="1"/>
    <col min="8" max="8" width="10.7109375" style="129" customWidth="1"/>
    <col min="9" max="9" width="11.57421875" style="129" customWidth="1"/>
    <col min="10" max="10" width="11.57421875" style="129" bestFit="1" customWidth="1"/>
    <col min="11" max="11" width="9.00390625" style="129" bestFit="1" customWidth="1"/>
    <col min="12" max="12" width="10.57421875" style="129" bestFit="1" customWidth="1"/>
    <col min="13" max="13" width="11.57421875" style="129" bestFit="1" customWidth="1"/>
    <col min="14" max="14" width="10.00390625" style="129" customWidth="1"/>
    <col min="15" max="15" width="11.57421875" style="129" bestFit="1" customWidth="1"/>
    <col min="16" max="16" width="12.421875" style="129" bestFit="1" customWidth="1"/>
    <col min="17" max="17" width="9.421875" style="129" customWidth="1"/>
    <col min="18" max="18" width="10.57421875" style="129" bestFit="1" customWidth="1"/>
    <col min="19" max="19" width="11.8515625" style="129" customWidth="1"/>
    <col min="20" max="20" width="10.140625" style="129" customWidth="1"/>
    <col min="21" max="22" width="11.57421875" style="129" bestFit="1" customWidth="1"/>
    <col min="23" max="24" width="10.28125" style="129" customWidth="1"/>
    <col min="25" max="25" width="10.7109375" style="129" customWidth="1"/>
    <col min="26" max="26" width="9.8515625" style="129" bestFit="1" customWidth="1"/>
    <col min="27" max="16384" width="8.00390625" style="129" customWidth="1"/>
  </cols>
  <sheetData>
    <row r="1" spans="25:26" ht="18.75" thickBot="1">
      <c r="Y1" s="550" t="s">
        <v>28</v>
      </c>
      <c r="Z1" s="551"/>
    </row>
    <row r="2" ht="5.25" customHeight="1" thickBot="1"/>
    <row r="3" spans="1:26" ht="24.75" customHeight="1" thickTop="1">
      <c r="A3" s="552" t="s">
        <v>124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  <c r="V3" s="553"/>
      <c r="W3" s="553"/>
      <c r="X3" s="553"/>
      <c r="Y3" s="553"/>
      <c r="Z3" s="554"/>
    </row>
    <row r="4" spans="1:26" ht="21" customHeight="1" thickBot="1">
      <c r="A4" s="566" t="s">
        <v>45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  <c r="R4" s="567"/>
      <c r="S4" s="567"/>
      <c r="T4" s="567"/>
      <c r="U4" s="567"/>
      <c r="V4" s="567"/>
      <c r="W4" s="567"/>
      <c r="X4" s="567"/>
      <c r="Y4" s="567"/>
      <c r="Z4" s="568"/>
    </row>
    <row r="5" spans="1:26" s="175" customFormat="1" ht="19.5" customHeight="1" thickBot="1" thickTop="1">
      <c r="A5" s="635" t="s">
        <v>121</v>
      </c>
      <c r="B5" s="641" t="s">
        <v>122</v>
      </c>
      <c r="C5" s="644" t="s">
        <v>36</v>
      </c>
      <c r="D5" s="645"/>
      <c r="E5" s="645"/>
      <c r="F5" s="645"/>
      <c r="G5" s="645"/>
      <c r="H5" s="645"/>
      <c r="I5" s="645"/>
      <c r="J5" s="645"/>
      <c r="K5" s="645"/>
      <c r="L5" s="645"/>
      <c r="M5" s="645"/>
      <c r="N5" s="646"/>
      <c r="O5" s="647" t="s">
        <v>35</v>
      </c>
      <c r="P5" s="645"/>
      <c r="Q5" s="645"/>
      <c r="R5" s="645"/>
      <c r="S5" s="645"/>
      <c r="T5" s="645"/>
      <c r="U5" s="645"/>
      <c r="V5" s="645"/>
      <c r="W5" s="645"/>
      <c r="X5" s="645"/>
      <c r="Y5" s="645"/>
      <c r="Z5" s="646"/>
    </row>
    <row r="6" spans="1:26" s="174" customFormat="1" ht="26.25" customHeight="1" thickBot="1">
      <c r="A6" s="636"/>
      <c r="B6" s="642"/>
      <c r="C6" s="648" t="s">
        <v>154</v>
      </c>
      <c r="D6" s="649"/>
      <c r="E6" s="649"/>
      <c r="F6" s="649"/>
      <c r="G6" s="650"/>
      <c r="H6" s="651" t="s">
        <v>34</v>
      </c>
      <c r="I6" s="648" t="s">
        <v>155</v>
      </c>
      <c r="J6" s="649"/>
      <c r="K6" s="649"/>
      <c r="L6" s="649"/>
      <c r="M6" s="650"/>
      <c r="N6" s="651" t="s">
        <v>33</v>
      </c>
      <c r="O6" s="655" t="s">
        <v>156</v>
      </c>
      <c r="P6" s="649"/>
      <c r="Q6" s="649"/>
      <c r="R6" s="649"/>
      <c r="S6" s="650"/>
      <c r="T6" s="651" t="s">
        <v>34</v>
      </c>
      <c r="U6" s="655" t="s">
        <v>157</v>
      </c>
      <c r="V6" s="649"/>
      <c r="W6" s="649"/>
      <c r="X6" s="649"/>
      <c r="Y6" s="650"/>
      <c r="Z6" s="651" t="s">
        <v>33</v>
      </c>
    </row>
    <row r="7" spans="1:26" s="169" customFormat="1" ht="26.25" customHeight="1">
      <c r="A7" s="637"/>
      <c r="B7" s="642"/>
      <c r="C7" s="549" t="s">
        <v>22</v>
      </c>
      <c r="D7" s="565"/>
      <c r="E7" s="544" t="s">
        <v>21</v>
      </c>
      <c r="F7" s="565"/>
      <c r="G7" s="546" t="s">
        <v>17</v>
      </c>
      <c r="H7" s="560"/>
      <c r="I7" s="654" t="s">
        <v>22</v>
      </c>
      <c r="J7" s="565"/>
      <c r="K7" s="544" t="s">
        <v>21</v>
      </c>
      <c r="L7" s="565"/>
      <c r="M7" s="546" t="s">
        <v>17</v>
      </c>
      <c r="N7" s="560"/>
      <c r="O7" s="654" t="s">
        <v>22</v>
      </c>
      <c r="P7" s="565"/>
      <c r="Q7" s="544" t="s">
        <v>21</v>
      </c>
      <c r="R7" s="565"/>
      <c r="S7" s="546" t="s">
        <v>17</v>
      </c>
      <c r="T7" s="560"/>
      <c r="U7" s="654" t="s">
        <v>22</v>
      </c>
      <c r="V7" s="565"/>
      <c r="W7" s="544" t="s">
        <v>21</v>
      </c>
      <c r="X7" s="565"/>
      <c r="Y7" s="546" t="s">
        <v>17</v>
      </c>
      <c r="Z7" s="560"/>
    </row>
    <row r="8" spans="1:26" s="169" customFormat="1" ht="19.5" customHeight="1" thickBot="1">
      <c r="A8" s="638"/>
      <c r="B8" s="643"/>
      <c r="C8" s="172" t="s">
        <v>31</v>
      </c>
      <c r="D8" s="170" t="s">
        <v>30</v>
      </c>
      <c r="E8" s="171" t="s">
        <v>31</v>
      </c>
      <c r="F8" s="381" t="s">
        <v>30</v>
      </c>
      <c r="G8" s="653"/>
      <c r="H8" s="652"/>
      <c r="I8" s="172" t="s">
        <v>31</v>
      </c>
      <c r="J8" s="170" t="s">
        <v>30</v>
      </c>
      <c r="K8" s="171" t="s">
        <v>31</v>
      </c>
      <c r="L8" s="381" t="s">
        <v>30</v>
      </c>
      <c r="M8" s="653"/>
      <c r="N8" s="652"/>
      <c r="O8" s="172" t="s">
        <v>31</v>
      </c>
      <c r="P8" s="170" t="s">
        <v>30</v>
      </c>
      <c r="Q8" s="171" t="s">
        <v>31</v>
      </c>
      <c r="R8" s="381" t="s">
        <v>30</v>
      </c>
      <c r="S8" s="653"/>
      <c r="T8" s="652"/>
      <c r="U8" s="172" t="s">
        <v>31</v>
      </c>
      <c r="V8" s="170" t="s">
        <v>30</v>
      </c>
      <c r="W8" s="171" t="s">
        <v>31</v>
      </c>
      <c r="X8" s="381" t="s">
        <v>30</v>
      </c>
      <c r="Y8" s="653"/>
      <c r="Z8" s="652"/>
    </row>
    <row r="9" spans="1:26" s="158" customFormat="1" ht="18" customHeight="1" thickBot="1" thickTop="1">
      <c r="A9" s="168" t="s">
        <v>24</v>
      </c>
      <c r="B9" s="375"/>
      <c r="C9" s="167">
        <f>SUM(C10:C60)</f>
        <v>9720.684999999998</v>
      </c>
      <c r="D9" s="161">
        <f>SUM(D10:D60)</f>
        <v>9720.685000000007</v>
      </c>
      <c r="E9" s="162">
        <f>SUM(E10:E60)</f>
        <v>1303.1600000000003</v>
      </c>
      <c r="F9" s="161">
        <f>SUM(F10:F60)</f>
        <v>1303.1600000000003</v>
      </c>
      <c r="G9" s="160">
        <f aca="true" t="shared" si="0" ref="G9:G14">SUM(C9:F9)</f>
        <v>22047.690000000002</v>
      </c>
      <c r="H9" s="164">
        <f aca="true" t="shared" si="1" ref="H9:H60">G9/$G$9</f>
        <v>1</v>
      </c>
      <c r="I9" s="163">
        <f>SUM(I10:I60)</f>
        <v>9170.315</v>
      </c>
      <c r="J9" s="161">
        <f>SUM(J10:J60)</f>
        <v>9170.315</v>
      </c>
      <c r="K9" s="162">
        <f>SUM(K10:K60)</f>
        <v>892.0739999999998</v>
      </c>
      <c r="L9" s="161">
        <f>SUM(L10:L60)</f>
        <v>892.0739999999998</v>
      </c>
      <c r="M9" s="160">
        <f aca="true" t="shared" si="2" ref="M9:M14">SUM(I9:L9)</f>
        <v>20124.778000000002</v>
      </c>
      <c r="N9" s="166">
        <f aca="true" t="shared" si="3" ref="N9:N14">IF(ISERROR(G9/M9-1),"         /0",(G9/M9-1))</f>
        <v>0.09554947637186362</v>
      </c>
      <c r="O9" s="165">
        <f>SUM(O10:O60)</f>
        <v>18930.795000000006</v>
      </c>
      <c r="P9" s="161">
        <f>SUM(P10:P60)</f>
        <v>18930.794999999995</v>
      </c>
      <c r="Q9" s="162">
        <f>SUM(Q10:Q60)</f>
        <v>2342.2259999999997</v>
      </c>
      <c r="R9" s="161">
        <f>SUM(R10:R60)</f>
        <v>2342.2259999999997</v>
      </c>
      <c r="S9" s="160">
        <f aca="true" t="shared" si="4" ref="S9:S14">SUM(O9:R9)</f>
        <v>42546.042</v>
      </c>
      <c r="T9" s="164">
        <f aca="true" t="shared" si="5" ref="T9:T60">S9/$S$9</f>
        <v>1</v>
      </c>
      <c r="U9" s="163">
        <f>SUM(U10:U60)</f>
        <v>17413.768999999997</v>
      </c>
      <c r="V9" s="161">
        <f>SUM(V10:V60)</f>
        <v>17413.769000000008</v>
      </c>
      <c r="W9" s="162">
        <f>SUM(W10:W60)</f>
        <v>1663.733999999999</v>
      </c>
      <c r="X9" s="161">
        <f>SUM(X10:X60)</f>
        <v>1663.7339999999997</v>
      </c>
      <c r="Y9" s="160">
        <f aca="true" t="shared" si="6" ref="Y9:Y14">SUM(U9:X9)</f>
        <v>38155.005999999994</v>
      </c>
      <c r="Z9" s="159">
        <f>IF(ISERROR(S9/Y9-1),"         /0",(S9/Y9-1))</f>
        <v>0.1150841386317698</v>
      </c>
    </row>
    <row r="10" spans="1:26" ht="18.75" customHeight="1" thickTop="1">
      <c r="A10" s="157" t="s">
        <v>351</v>
      </c>
      <c r="B10" s="376" t="s">
        <v>352</v>
      </c>
      <c r="C10" s="155">
        <v>4424.075999999997</v>
      </c>
      <c r="D10" s="151">
        <v>3761.597</v>
      </c>
      <c r="E10" s="152">
        <v>271.215</v>
      </c>
      <c r="F10" s="151">
        <v>193.36200000000002</v>
      </c>
      <c r="G10" s="150">
        <f t="shared" si="0"/>
        <v>8650.249999999996</v>
      </c>
      <c r="H10" s="154">
        <f t="shared" si="1"/>
        <v>0.3923426898690972</v>
      </c>
      <c r="I10" s="153">
        <v>4000.92</v>
      </c>
      <c r="J10" s="151">
        <v>3572.027000000001</v>
      </c>
      <c r="K10" s="152">
        <v>181.43399999999994</v>
      </c>
      <c r="L10" s="151">
        <v>191.73299999999998</v>
      </c>
      <c r="M10" s="150">
        <f t="shared" si="2"/>
        <v>7946.114000000001</v>
      </c>
      <c r="N10" s="156">
        <f t="shared" si="3"/>
        <v>0.08861388094859879</v>
      </c>
      <c r="O10" s="155">
        <v>8789.130000000001</v>
      </c>
      <c r="P10" s="151">
        <v>7191.839999999998</v>
      </c>
      <c r="Q10" s="152">
        <v>442.86000000000007</v>
      </c>
      <c r="R10" s="151">
        <v>277.06500000000017</v>
      </c>
      <c r="S10" s="150">
        <f t="shared" si="4"/>
        <v>16700.894999999997</v>
      </c>
      <c r="T10" s="154">
        <f t="shared" si="5"/>
        <v>0.39253698381626184</v>
      </c>
      <c r="U10" s="153">
        <v>7775.477000000003</v>
      </c>
      <c r="V10" s="151">
        <v>6480.260000000006</v>
      </c>
      <c r="W10" s="152">
        <v>349.156</v>
      </c>
      <c r="X10" s="151">
        <v>298.6259999999999</v>
      </c>
      <c r="Y10" s="150">
        <f t="shared" si="6"/>
        <v>14903.51900000001</v>
      </c>
      <c r="Z10" s="149">
        <f>IF(ISERROR(S10/Y10-1),"         /0",IF(S10/Y10&gt;5,"  *  ",(S10/Y10-1)))</f>
        <v>0.12060077891671006</v>
      </c>
    </row>
    <row r="11" spans="1:26" ht="18.75" customHeight="1">
      <c r="A11" s="157" t="s">
        <v>353</v>
      </c>
      <c r="B11" s="376" t="s">
        <v>354</v>
      </c>
      <c r="C11" s="155">
        <v>923.098</v>
      </c>
      <c r="D11" s="151">
        <v>1066.576</v>
      </c>
      <c r="E11" s="152">
        <v>92.737</v>
      </c>
      <c r="F11" s="151">
        <v>98.029</v>
      </c>
      <c r="G11" s="150">
        <f t="shared" si="0"/>
        <v>2180.44</v>
      </c>
      <c r="H11" s="154">
        <f>G11/$G$9</f>
        <v>0.0988965283891419</v>
      </c>
      <c r="I11" s="153">
        <v>831.925</v>
      </c>
      <c r="J11" s="151">
        <v>714.025</v>
      </c>
      <c r="K11" s="152">
        <v>27.064</v>
      </c>
      <c r="L11" s="151">
        <v>21.782</v>
      </c>
      <c r="M11" s="150">
        <f t="shared" si="2"/>
        <v>1594.7959999999998</v>
      </c>
      <c r="N11" s="156">
        <f t="shared" si="3"/>
        <v>0.36722188919460574</v>
      </c>
      <c r="O11" s="155">
        <v>1793.759</v>
      </c>
      <c r="P11" s="151">
        <v>2136.0389999999998</v>
      </c>
      <c r="Q11" s="152">
        <v>138.755</v>
      </c>
      <c r="R11" s="151">
        <v>127.33100000000002</v>
      </c>
      <c r="S11" s="150">
        <f t="shared" si="4"/>
        <v>4195.884</v>
      </c>
      <c r="T11" s="154">
        <f>S11/$S$9</f>
        <v>0.0986198434157518</v>
      </c>
      <c r="U11" s="153">
        <v>1635.2510000000002</v>
      </c>
      <c r="V11" s="151">
        <v>1550.5970000000004</v>
      </c>
      <c r="W11" s="152">
        <v>69.32499999999999</v>
      </c>
      <c r="X11" s="151">
        <v>43.946000000000005</v>
      </c>
      <c r="Y11" s="150">
        <f t="shared" si="6"/>
        <v>3299.1190000000006</v>
      </c>
      <c r="Z11" s="149">
        <f>IF(ISERROR(S11/Y11-1),"         /0",IF(S11/Y11&gt;5,"  *  ",(S11/Y11-1)))</f>
        <v>0.2718195372764667</v>
      </c>
    </row>
    <row r="12" spans="1:26" ht="18.75" customHeight="1">
      <c r="A12" s="148" t="s">
        <v>355</v>
      </c>
      <c r="B12" s="377" t="s">
        <v>356</v>
      </c>
      <c r="C12" s="146">
        <v>890.088</v>
      </c>
      <c r="D12" s="142">
        <v>922.6130000000003</v>
      </c>
      <c r="E12" s="143">
        <v>64.22</v>
      </c>
      <c r="F12" s="142">
        <v>15.806999999999999</v>
      </c>
      <c r="G12" s="141">
        <f t="shared" si="0"/>
        <v>1892.7280000000003</v>
      </c>
      <c r="H12" s="145">
        <f t="shared" si="1"/>
        <v>0.08584699803017913</v>
      </c>
      <c r="I12" s="144">
        <v>910.2000000000003</v>
      </c>
      <c r="J12" s="142">
        <v>826.53</v>
      </c>
      <c r="K12" s="143">
        <v>25.298</v>
      </c>
      <c r="L12" s="142">
        <v>8.484000000000002</v>
      </c>
      <c r="M12" s="141">
        <f t="shared" si="2"/>
        <v>1770.5120000000002</v>
      </c>
      <c r="N12" s="147">
        <f t="shared" si="3"/>
        <v>0.06902861996981668</v>
      </c>
      <c r="O12" s="146">
        <v>1818.1209999999999</v>
      </c>
      <c r="P12" s="142">
        <v>1810.4179999999997</v>
      </c>
      <c r="Q12" s="143">
        <v>96.09600000000002</v>
      </c>
      <c r="R12" s="142">
        <v>35.021</v>
      </c>
      <c r="S12" s="141">
        <f t="shared" si="4"/>
        <v>3759.656</v>
      </c>
      <c r="T12" s="145">
        <f t="shared" si="5"/>
        <v>0.08836676276491241</v>
      </c>
      <c r="U12" s="144">
        <v>1672.513</v>
      </c>
      <c r="V12" s="142">
        <v>1396.4229999999995</v>
      </c>
      <c r="W12" s="143">
        <v>36.584</v>
      </c>
      <c r="X12" s="142">
        <v>21.519000000000005</v>
      </c>
      <c r="Y12" s="141">
        <f t="shared" si="6"/>
        <v>3127.0389999999998</v>
      </c>
      <c r="Z12" s="140">
        <f>IF(ISERROR(S12/Y12-1),"         /0",IF(S12/Y12&gt;5,"  *  ",(S12/Y12-1)))</f>
        <v>0.20230543974667414</v>
      </c>
    </row>
    <row r="13" spans="1:26" ht="18.75" customHeight="1">
      <c r="A13" s="148" t="s">
        <v>359</v>
      </c>
      <c r="B13" s="377" t="s">
        <v>360</v>
      </c>
      <c r="C13" s="146">
        <v>763.7730000000001</v>
      </c>
      <c r="D13" s="142">
        <v>742.992</v>
      </c>
      <c r="E13" s="143">
        <v>17.45</v>
      </c>
      <c r="F13" s="142">
        <v>24.867</v>
      </c>
      <c r="G13" s="141">
        <f t="shared" si="0"/>
        <v>1549.082</v>
      </c>
      <c r="H13" s="145">
        <f t="shared" si="1"/>
        <v>0.07026051255256219</v>
      </c>
      <c r="I13" s="144">
        <v>624.123</v>
      </c>
      <c r="J13" s="142">
        <v>873.2570000000001</v>
      </c>
      <c r="K13" s="143">
        <v>60.217000000000006</v>
      </c>
      <c r="L13" s="142">
        <v>6.008</v>
      </c>
      <c r="M13" s="141">
        <f t="shared" si="2"/>
        <v>1563.6050000000002</v>
      </c>
      <c r="N13" s="147">
        <f t="shared" si="3"/>
        <v>-0.009288151419316382</v>
      </c>
      <c r="O13" s="146">
        <v>1346.1169999999995</v>
      </c>
      <c r="P13" s="142">
        <v>1544.3639999999996</v>
      </c>
      <c r="Q13" s="143">
        <v>25.389999999999993</v>
      </c>
      <c r="R13" s="142">
        <v>32.317</v>
      </c>
      <c r="S13" s="141">
        <f t="shared" si="4"/>
        <v>2948.1879999999987</v>
      </c>
      <c r="T13" s="145">
        <f t="shared" si="5"/>
        <v>0.06929406030295365</v>
      </c>
      <c r="U13" s="144">
        <v>1212.2930000000001</v>
      </c>
      <c r="V13" s="142">
        <v>1643.0439999999999</v>
      </c>
      <c r="W13" s="143">
        <v>66.213</v>
      </c>
      <c r="X13" s="142">
        <v>12.069999999999997</v>
      </c>
      <c r="Y13" s="141">
        <f t="shared" si="6"/>
        <v>2933.6200000000003</v>
      </c>
      <c r="Z13" s="140">
        <f>IF(ISERROR(S13/Y13-1),"         /0",IF(S13/Y13&gt;5,"  *  ",(S13/Y13-1)))</f>
        <v>0.004965878334616702</v>
      </c>
    </row>
    <row r="14" spans="1:26" ht="18.75" customHeight="1">
      <c r="A14" s="148" t="s">
        <v>394</v>
      </c>
      <c r="B14" s="377" t="s">
        <v>395</v>
      </c>
      <c r="C14" s="146">
        <v>659.9110000000001</v>
      </c>
      <c r="D14" s="142">
        <v>471.242</v>
      </c>
      <c r="E14" s="143">
        <v>9.7</v>
      </c>
      <c r="F14" s="142">
        <v>8.8</v>
      </c>
      <c r="G14" s="141">
        <f t="shared" si="0"/>
        <v>1149.653</v>
      </c>
      <c r="H14" s="145">
        <f t="shared" si="1"/>
        <v>0.05214392074634576</v>
      </c>
      <c r="I14" s="144">
        <v>810.6899999999999</v>
      </c>
      <c r="J14" s="142">
        <v>476.32000000000005</v>
      </c>
      <c r="K14" s="143">
        <v>0</v>
      </c>
      <c r="L14" s="142">
        <v>0</v>
      </c>
      <c r="M14" s="141">
        <f t="shared" si="2"/>
        <v>1287.01</v>
      </c>
      <c r="N14" s="147">
        <f t="shared" si="3"/>
        <v>-0.10672566646723802</v>
      </c>
      <c r="O14" s="146">
        <v>1243.5210000000002</v>
      </c>
      <c r="P14" s="142">
        <v>805.7960000000002</v>
      </c>
      <c r="Q14" s="143">
        <v>10</v>
      </c>
      <c r="R14" s="142">
        <v>9.100000000000001</v>
      </c>
      <c r="S14" s="141">
        <f t="shared" si="4"/>
        <v>2068.4170000000004</v>
      </c>
      <c r="T14" s="145">
        <f t="shared" si="5"/>
        <v>0.04861596761456683</v>
      </c>
      <c r="U14" s="144">
        <v>1172.8739999999998</v>
      </c>
      <c r="V14" s="142">
        <v>921.7019999999999</v>
      </c>
      <c r="W14" s="143">
        <v>0</v>
      </c>
      <c r="X14" s="142">
        <v>0</v>
      </c>
      <c r="Y14" s="141">
        <f t="shared" si="6"/>
        <v>2094.5759999999996</v>
      </c>
      <c r="Z14" s="140">
        <f>IF(ISERROR(S14/Y14-1),"         /0",IF(S14/Y14&gt;5,"  *  ",(S14/Y14-1)))</f>
        <v>-0.012488923772638993</v>
      </c>
    </row>
    <row r="15" spans="1:26" ht="18.75" customHeight="1">
      <c r="A15" s="148" t="s">
        <v>363</v>
      </c>
      <c r="B15" s="377" t="s">
        <v>364</v>
      </c>
      <c r="C15" s="146">
        <v>139.596</v>
      </c>
      <c r="D15" s="142">
        <v>418.85</v>
      </c>
      <c r="E15" s="143">
        <v>83.20500000000001</v>
      </c>
      <c r="F15" s="142">
        <v>114.67699999999999</v>
      </c>
      <c r="G15" s="141">
        <f aca="true" t="shared" si="7" ref="G15:G60">SUM(C15:F15)</f>
        <v>756.3280000000001</v>
      </c>
      <c r="H15" s="145">
        <f t="shared" si="1"/>
        <v>0.03430418334074908</v>
      </c>
      <c r="I15" s="144">
        <v>151.987</v>
      </c>
      <c r="J15" s="142">
        <v>375.38899999999995</v>
      </c>
      <c r="K15" s="143">
        <v>50.345</v>
      </c>
      <c r="L15" s="142">
        <v>96.96</v>
      </c>
      <c r="M15" s="141">
        <f aca="true" t="shared" si="8" ref="M15:M60">SUM(I15:L15)</f>
        <v>674.681</v>
      </c>
      <c r="N15" s="147">
        <f aca="true" t="shared" si="9" ref="N15:N60">IF(ISERROR(G15/M15-1),"         /0",(G15/M15-1))</f>
        <v>0.12101570964648478</v>
      </c>
      <c r="O15" s="146">
        <v>262.77</v>
      </c>
      <c r="P15" s="142">
        <v>962.2619999999997</v>
      </c>
      <c r="Q15" s="143">
        <v>138.77</v>
      </c>
      <c r="R15" s="142">
        <v>291.53</v>
      </c>
      <c r="S15" s="141">
        <f aca="true" t="shared" si="10" ref="S15:S60">SUM(O15:R15)</f>
        <v>1655.3319999999997</v>
      </c>
      <c r="T15" s="145">
        <f t="shared" si="5"/>
        <v>0.03890683885471649</v>
      </c>
      <c r="U15" s="144">
        <v>297.61800000000005</v>
      </c>
      <c r="V15" s="142">
        <v>802.7759999999998</v>
      </c>
      <c r="W15" s="143">
        <v>111.747</v>
      </c>
      <c r="X15" s="142">
        <v>200.12800000000001</v>
      </c>
      <c r="Y15" s="141">
        <f aca="true" t="shared" si="11" ref="Y15:Y60">SUM(U15:X15)</f>
        <v>1412.2689999999998</v>
      </c>
      <c r="Z15" s="140">
        <f aca="true" t="shared" si="12" ref="Z15:Z60">IF(ISERROR(S15/Y15-1),"         /0",IF(S15/Y15&gt;5,"  *  ",(S15/Y15-1)))</f>
        <v>0.17210814653582274</v>
      </c>
    </row>
    <row r="16" spans="1:26" ht="18.75" customHeight="1">
      <c r="A16" s="148" t="s">
        <v>357</v>
      </c>
      <c r="B16" s="377" t="s">
        <v>358</v>
      </c>
      <c r="C16" s="146">
        <v>264.87100000000004</v>
      </c>
      <c r="D16" s="142">
        <v>290.966</v>
      </c>
      <c r="E16" s="143">
        <v>5.952</v>
      </c>
      <c r="F16" s="142">
        <v>7.975</v>
      </c>
      <c r="G16" s="141">
        <f t="shared" si="7"/>
        <v>569.764</v>
      </c>
      <c r="H16" s="145">
        <f t="shared" si="1"/>
        <v>0.025842344481440002</v>
      </c>
      <c r="I16" s="144">
        <v>203.19100000000003</v>
      </c>
      <c r="J16" s="142">
        <v>284.414</v>
      </c>
      <c r="K16" s="143">
        <v>0.1</v>
      </c>
      <c r="L16" s="142">
        <v>1.555</v>
      </c>
      <c r="M16" s="141">
        <f t="shared" si="8"/>
        <v>489.26000000000005</v>
      </c>
      <c r="N16" s="147">
        <f t="shared" si="9"/>
        <v>0.16454237010996198</v>
      </c>
      <c r="O16" s="146">
        <v>587.145</v>
      </c>
      <c r="P16" s="142">
        <v>605.6189999999999</v>
      </c>
      <c r="Q16" s="143">
        <v>6.537000000000001</v>
      </c>
      <c r="R16" s="142">
        <v>8.305</v>
      </c>
      <c r="S16" s="141">
        <f t="shared" si="10"/>
        <v>1207.606</v>
      </c>
      <c r="T16" s="145">
        <f t="shared" si="5"/>
        <v>0.028383509798631797</v>
      </c>
      <c r="U16" s="144">
        <v>355.688</v>
      </c>
      <c r="V16" s="142">
        <v>511.365</v>
      </c>
      <c r="W16" s="143">
        <v>2.171</v>
      </c>
      <c r="X16" s="142">
        <v>4.201</v>
      </c>
      <c r="Y16" s="141">
        <f t="shared" si="11"/>
        <v>873.4250000000001</v>
      </c>
      <c r="Z16" s="140">
        <f t="shared" si="12"/>
        <v>0.382609840570169</v>
      </c>
    </row>
    <row r="17" spans="1:26" ht="18.75" customHeight="1">
      <c r="A17" s="148" t="s">
        <v>427</v>
      </c>
      <c r="B17" s="377" t="s">
        <v>427</v>
      </c>
      <c r="C17" s="146">
        <v>192.99200000000002</v>
      </c>
      <c r="D17" s="142">
        <v>76.528</v>
      </c>
      <c r="E17" s="143">
        <v>93.85400000000001</v>
      </c>
      <c r="F17" s="142">
        <v>28.465</v>
      </c>
      <c r="G17" s="141">
        <f>SUM(C17:F17)</f>
        <v>391.839</v>
      </c>
      <c r="H17" s="145">
        <f>G17/$G$9</f>
        <v>0.017772338054462846</v>
      </c>
      <c r="I17" s="144">
        <v>128.326</v>
      </c>
      <c r="J17" s="142">
        <v>70.60499999999999</v>
      </c>
      <c r="K17" s="143">
        <v>3.166</v>
      </c>
      <c r="L17" s="142">
        <v>5.067999999999998</v>
      </c>
      <c r="M17" s="141">
        <f>SUM(I17:L17)</f>
        <v>207.16499999999996</v>
      </c>
      <c r="N17" s="147">
        <f>IF(ISERROR(G17/M17-1),"         /0",(G17/M17-1))</f>
        <v>0.8914343639128235</v>
      </c>
      <c r="O17" s="146">
        <v>375.62199999999996</v>
      </c>
      <c r="P17" s="142">
        <v>169.53500000000003</v>
      </c>
      <c r="Q17" s="143">
        <v>215.012</v>
      </c>
      <c r="R17" s="142">
        <v>36.435</v>
      </c>
      <c r="S17" s="141">
        <f>SUM(O17:R17)</f>
        <v>796.6039999999998</v>
      </c>
      <c r="T17" s="145">
        <f>S17/$S$9</f>
        <v>0.018723339764483846</v>
      </c>
      <c r="U17" s="144">
        <v>253.66400000000004</v>
      </c>
      <c r="V17" s="142">
        <v>124.713</v>
      </c>
      <c r="W17" s="143">
        <v>6.439999999999999</v>
      </c>
      <c r="X17" s="142">
        <v>9.160999999999998</v>
      </c>
      <c r="Y17" s="141">
        <f>SUM(U17:X17)</f>
        <v>393.97800000000007</v>
      </c>
      <c r="Z17" s="140">
        <f>IF(ISERROR(S17/Y17-1),"         /0",IF(S17/Y17&gt;5,"  *  ",(S17/Y17-1)))</f>
        <v>1.021950464239119</v>
      </c>
    </row>
    <row r="18" spans="1:26" ht="18.75" customHeight="1">
      <c r="A18" s="148" t="s">
        <v>396</v>
      </c>
      <c r="B18" s="377" t="s">
        <v>397</v>
      </c>
      <c r="C18" s="146">
        <v>144.262</v>
      </c>
      <c r="D18" s="142">
        <v>92.695</v>
      </c>
      <c r="E18" s="143">
        <v>85.32800000000003</v>
      </c>
      <c r="F18" s="142">
        <v>65.99600000000001</v>
      </c>
      <c r="G18" s="141">
        <f>SUM(C18:F18)</f>
        <v>388.28100000000006</v>
      </c>
      <c r="H18" s="145">
        <f>G18/$G$9</f>
        <v>0.01761096060403607</v>
      </c>
      <c r="I18" s="144">
        <v>126.557</v>
      </c>
      <c r="J18" s="142">
        <v>64.09400000000001</v>
      </c>
      <c r="K18" s="143">
        <v>63.931</v>
      </c>
      <c r="L18" s="142">
        <v>37.083</v>
      </c>
      <c r="M18" s="141">
        <f>SUM(I18:L18)</f>
        <v>291.66499999999996</v>
      </c>
      <c r="N18" s="147">
        <f>IF(ISERROR(G18/M18-1),"         /0",(G18/M18-1))</f>
        <v>0.33125675003857213</v>
      </c>
      <c r="O18" s="146">
        <v>302.6609999999999</v>
      </c>
      <c r="P18" s="142">
        <v>174.06599999999995</v>
      </c>
      <c r="Q18" s="143">
        <v>173.29599999999994</v>
      </c>
      <c r="R18" s="142">
        <v>119.27899999999995</v>
      </c>
      <c r="S18" s="141">
        <f>SUM(O18:R18)</f>
        <v>769.3019999999998</v>
      </c>
      <c r="T18" s="145">
        <f>S18/$S$9</f>
        <v>0.018081634949732805</v>
      </c>
      <c r="U18" s="144">
        <v>262.1220000000001</v>
      </c>
      <c r="V18" s="142">
        <v>126.98200000000003</v>
      </c>
      <c r="W18" s="143">
        <v>128.59899999999993</v>
      </c>
      <c r="X18" s="142">
        <v>78.81299999999996</v>
      </c>
      <c r="Y18" s="141">
        <f>SUM(U18:X18)</f>
        <v>596.5160000000001</v>
      </c>
      <c r="Z18" s="140">
        <f>IF(ISERROR(S18/Y18-1),"         /0",IF(S18/Y18&gt;5,"  *  ",(S18/Y18-1)))</f>
        <v>0.289658617706817</v>
      </c>
    </row>
    <row r="19" spans="1:26" ht="18.75" customHeight="1">
      <c r="A19" s="148" t="s">
        <v>418</v>
      </c>
      <c r="B19" s="377" t="s">
        <v>418</v>
      </c>
      <c r="C19" s="146">
        <v>45.836</v>
      </c>
      <c r="D19" s="142">
        <v>194.217</v>
      </c>
      <c r="E19" s="143">
        <v>38.426999999999985</v>
      </c>
      <c r="F19" s="142">
        <v>39.29600000000001</v>
      </c>
      <c r="G19" s="141">
        <f>SUM(C19:F19)</f>
        <v>317.77599999999995</v>
      </c>
      <c r="H19" s="145">
        <f>G19/$G$9</f>
        <v>0.014413119923220977</v>
      </c>
      <c r="I19" s="144">
        <v>72.87800000000001</v>
      </c>
      <c r="J19" s="142">
        <v>176.62100000000004</v>
      </c>
      <c r="K19" s="143">
        <v>32.292</v>
      </c>
      <c r="L19" s="142">
        <v>13.543000000000005</v>
      </c>
      <c r="M19" s="141">
        <f>SUM(I19:L19)</f>
        <v>295.33400000000006</v>
      </c>
      <c r="N19" s="147">
        <f>IF(ISERROR(G19/M19-1),"         /0",(G19/M19-1))</f>
        <v>0.0759885417865871</v>
      </c>
      <c r="O19" s="146">
        <v>82.22800000000001</v>
      </c>
      <c r="P19" s="142">
        <v>303.4469999999999</v>
      </c>
      <c r="Q19" s="143">
        <v>51.940999999999974</v>
      </c>
      <c r="R19" s="142">
        <v>155.96800000000002</v>
      </c>
      <c r="S19" s="141">
        <f>SUM(O19:R19)</f>
        <v>593.5839999999998</v>
      </c>
      <c r="T19" s="145">
        <f>S19/$S$9</f>
        <v>0.013951568044801906</v>
      </c>
      <c r="U19" s="144">
        <v>157.46399999999997</v>
      </c>
      <c r="V19" s="142">
        <v>414.85900000000004</v>
      </c>
      <c r="W19" s="143">
        <v>51.20199999999999</v>
      </c>
      <c r="X19" s="142">
        <v>22.171999999999986</v>
      </c>
      <c r="Y19" s="141">
        <f>SUM(U19:X19)</f>
        <v>645.697</v>
      </c>
      <c r="Z19" s="140">
        <f>IF(ISERROR(S19/Y19-1),"         /0",IF(S19/Y19&gt;5,"  *  ",(S19/Y19-1)))</f>
        <v>-0.08070813400093257</v>
      </c>
    </row>
    <row r="20" spans="1:26" ht="18.75" customHeight="1">
      <c r="A20" s="148" t="s">
        <v>375</v>
      </c>
      <c r="B20" s="377" t="s">
        <v>375</v>
      </c>
      <c r="C20" s="146">
        <v>129.74099999999999</v>
      </c>
      <c r="D20" s="142">
        <v>127.415</v>
      </c>
      <c r="E20" s="143">
        <v>28.535000000000004</v>
      </c>
      <c r="F20" s="142">
        <v>30.301999999999992</v>
      </c>
      <c r="G20" s="141">
        <f t="shared" si="7"/>
        <v>315.99300000000005</v>
      </c>
      <c r="H20" s="145">
        <f t="shared" si="1"/>
        <v>0.014332249773105482</v>
      </c>
      <c r="I20" s="144">
        <v>376.16100000000006</v>
      </c>
      <c r="J20" s="142">
        <v>280.894</v>
      </c>
      <c r="K20" s="143">
        <v>36.112</v>
      </c>
      <c r="L20" s="142">
        <v>31.376999999999995</v>
      </c>
      <c r="M20" s="141">
        <f t="shared" si="8"/>
        <v>724.544</v>
      </c>
      <c r="N20" s="147">
        <f t="shared" si="9"/>
        <v>-0.5638732775373199</v>
      </c>
      <c r="O20" s="146">
        <v>168.198</v>
      </c>
      <c r="P20" s="142">
        <v>198.722</v>
      </c>
      <c r="Q20" s="143">
        <v>55.02</v>
      </c>
      <c r="R20" s="142">
        <v>58.907000000000004</v>
      </c>
      <c r="S20" s="141">
        <f t="shared" si="10"/>
        <v>480.847</v>
      </c>
      <c r="T20" s="145">
        <f t="shared" si="5"/>
        <v>0.011301803349886223</v>
      </c>
      <c r="U20" s="144">
        <v>735.0369999999997</v>
      </c>
      <c r="V20" s="142">
        <v>622.1669999999999</v>
      </c>
      <c r="W20" s="143">
        <v>54.928</v>
      </c>
      <c r="X20" s="142">
        <v>51.297</v>
      </c>
      <c r="Y20" s="141">
        <f t="shared" si="11"/>
        <v>1463.4289999999996</v>
      </c>
      <c r="Z20" s="140">
        <f t="shared" si="12"/>
        <v>-0.6714244421833925</v>
      </c>
    </row>
    <row r="21" spans="1:26" ht="18.75" customHeight="1">
      <c r="A21" s="148" t="s">
        <v>367</v>
      </c>
      <c r="B21" s="377" t="s">
        <v>368</v>
      </c>
      <c r="C21" s="146">
        <v>129.056</v>
      </c>
      <c r="D21" s="142">
        <v>45.506</v>
      </c>
      <c r="E21" s="143">
        <v>90.06700000000001</v>
      </c>
      <c r="F21" s="142">
        <v>23.25100000000001</v>
      </c>
      <c r="G21" s="141">
        <f t="shared" si="7"/>
        <v>287.88000000000005</v>
      </c>
      <c r="H21" s="145">
        <f t="shared" si="1"/>
        <v>0.013057150204851393</v>
      </c>
      <c r="I21" s="144">
        <v>105.74</v>
      </c>
      <c r="J21" s="142">
        <v>56.474999999999994</v>
      </c>
      <c r="K21" s="143">
        <v>50.32100000000002</v>
      </c>
      <c r="L21" s="142">
        <v>37.965</v>
      </c>
      <c r="M21" s="141">
        <f t="shared" si="8"/>
        <v>250.501</v>
      </c>
      <c r="N21" s="147">
        <f t="shared" si="9"/>
        <v>0.14921696919373595</v>
      </c>
      <c r="O21" s="146">
        <v>240.51799999999994</v>
      </c>
      <c r="P21" s="142">
        <v>92.80699999999999</v>
      </c>
      <c r="Q21" s="143">
        <v>131.45200000000003</v>
      </c>
      <c r="R21" s="142">
        <v>52.363</v>
      </c>
      <c r="S21" s="141">
        <f t="shared" si="10"/>
        <v>517.1399999999999</v>
      </c>
      <c r="T21" s="145">
        <f t="shared" si="5"/>
        <v>0.012154832169817343</v>
      </c>
      <c r="U21" s="144">
        <v>212.66599999999997</v>
      </c>
      <c r="V21" s="142">
        <v>111.33099999999999</v>
      </c>
      <c r="W21" s="143">
        <v>100.056</v>
      </c>
      <c r="X21" s="142">
        <v>66.426</v>
      </c>
      <c r="Y21" s="141">
        <f t="shared" si="11"/>
        <v>490.4789999999999</v>
      </c>
      <c r="Z21" s="140">
        <f t="shared" si="12"/>
        <v>0.05435706727505152</v>
      </c>
    </row>
    <row r="22" spans="1:26" ht="18.75" customHeight="1">
      <c r="A22" s="148" t="s">
        <v>369</v>
      </c>
      <c r="B22" s="377" t="s">
        <v>370</v>
      </c>
      <c r="C22" s="146">
        <v>85.484</v>
      </c>
      <c r="D22" s="142">
        <v>168.27500000000003</v>
      </c>
      <c r="E22" s="143">
        <v>8.371</v>
      </c>
      <c r="F22" s="142">
        <v>6.5809999999999995</v>
      </c>
      <c r="G22" s="141">
        <f t="shared" si="7"/>
        <v>268.711</v>
      </c>
      <c r="H22" s="145">
        <f t="shared" si="1"/>
        <v>0.012187716717715099</v>
      </c>
      <c r="I22" s="144">
        <v>96.332</v>
      </c>
      <c r="J22" s="142">
        <v>121.466</v>
      </c>
      <c r="K22" s="143">
        <v>4.303000000000001</v>
      </c>
      <c r="L22" s="142">
        <v>9.097000000000001</v>
      </c>
      <c r="M22" s="141">
        <f t="shared" si="8"/>
        <v>231.198</v>
      </c>
      <c r="N22" s="147">
        <f t="shared" si="9"/>
        <v>0.16225486379639964</v>
      </c>
      <c r="O22" s="146">
        <v>150.00699999999998</v>
      </c>
      <c r="P22" s="142">
        <v>301.0849999999999</v>
      </c>
      <c r="Q22" s="143">
        <v>11.613999999999999</v>
      </c>
      <c r="R22" s="142">
        <v>31.602000000000004</v>
      </c>
      <c r="S22" s="141">
        <f t="shared" si="10"/>
        <v>494.3079999999999</v>
      </c>
      <c r="T22" s="145">
        <f t="shared" si="5"/>
        <v>0.011618190006957636</v>
      </c>
      <c r="U22" s="144">
        <v>170.553</v>
      </c>
      <c r="V22" s="142">
        <v>210.77200000000005</v>
      </c>
      <c r="W22" s="143">
        <v>7.577000000000001</v>
      </c>
      <c r="X22" s="142">
        <v>13.258999999999999</v>
      </c>
      <c r="Y22" s="141">
        <f t="shared" si="11"/>
        <v>402.16100000000006</v>
      </c>
      <c r="Z22" s="140">
        <f t="shared" si="12"/>
        <v>0.22912962718911034</v>
      </c>
    </row>
    <row r="23" spans="1:26" ht="18.75" customHeight="1">
      <c r="A23" s="148" t="s">
        <v>361</v>
      </c>
      <c r="B23" s="377" t="s">
        <v>362</v>
      </c>
      <c r="C23" s="146">
        <v>62.47100000000001</v>
      </c>
      <c r="D23" s="142">
        <v>131.13200000000003</v>
      </c>
      <c r="E23" s="143">
        <v>24.286</v>
      </c>
      <c r="F23" s="142">
        <v>21.746000000000002</v>
      </c>
      <c r="G23" s="141">
        <f t="shared" si="7"/>
        <v>239.63500000000005</v>
      </c>
      <c r="H23" s="145">
        <f t="shared" si="1"/>
        <v>0.010868939104278046</v>
      </c>
      <c r="I23" s="144">
        <v>61.602</v>
      </c>
      <c r="J23" s="142">
        <v>121.917</v>
      </c>
      <c r="K23" s="143">
        <v>5.394</v>
      </c>
      <c r="L23" s="142">
        <v>10.206</v>
      </c>
      <c r="M23" s="141">
        <f t="shared" si="8"/>
        <v>199.119</v>
      </c>
      <c r="N23" s="147">
        <f t="shared" si="9"/>
        <v>0.20347631315946768</v>
      </c>
      <c r="O23" s="146">
        <v>129.57399999999998</v>
      </c>
      <c r="P23" s="142">
        <v>263.71700000000004</v>
      </c>
      <c r="Q23" s="143">
        <v>40.857</v>
      </c>
      <c r="R23" s="142">
        <v>30.058999999999997</v>
      </c>
      <c r="S23" s="141">
        <f t="shared" si="10"/>
        <v>464.207</v>
      </c>
      <c r="T23" s="145">
        <f t="shared" si="5"/>
        <v>0.010910697639042429</v>
      </c>
      <c r="U23" s="144">
        <v>113.49399999999999</v>
      </c>
      <c r="V23" s="142">
        <v>211.72500000000005</v>
      </c>
      <c r="W23" s="143">
        <v>17.506000000000004</v>
      </c>
      <c r="X23" s="142">
        <v>27.179</v>
      </c>
      <c r="Y23" s="141">
        <f t="shared" si="11"/>
        <v>369.90400000000005</v>
      </c>
      <c r="Z23" s="140">
        <f t="shared" si="12"/>
        <v>0.25493911933907154</v>
      </c>
    </row>
    <row r="24" spans="1:26" ht="18.75" customHeight="1">
      <c r="A24" s="148" t="s">
        <v>371</v>
      </c>
      <c r="B24" s="377" t="s">
        <v>372</v>
      </c>
      <c r="C24" s="146">
        <v>92.97899999999998</v>
      </c>
      <c r="D24" s="142">
        <v>70.358</v>
      </c>
      <c r="E24" s="143">
        <v>17.667</v>
      </c>
      <c r="F24" s="142">
        <v>6.513000000000001</v>
      </c>
      <c r="G24" s="141">
        <f t="shared" si="7"/>
        <v>187.517</v>
      </c>
      <c r="H24" s="145">
        <f t="shared" si="1"/>
        <v>0.00850506334223676</v>
      </c>
      <c r="I24" s="144">
        <v>68.146</v>
      </c>
      <c r="J24" s="142">
        <v>51.245999999999995</v>
      </c>
      <c r="K24" s="143">
        <v>16.416999999999998</v>
      </c>
      <c r="L24" s="142">
        <v>4.991</v>
      </c>
      <c r="M24" s="141">
        <f t="shared" si="8"/>
        <v>140.8</v>
      </c>
      <c r="N24" s="147">
        <f t="shared" si="9"/>
        <v>0.33179687499999977</v>
      </c>
      <c r="O24" s="146">
        <v>187.90699999999998</v>
      </c>
      <c r="P24" s="142">
        <v>156.778</v>
      </c>
      <c r="Q24" s="143">
        <v>40.308</v>
      </c>
      <c r="R24" s="142">
        <v>10.584</v>
      </c>
      <c r="S24" s="141">
        <f t="shared" si="10"/>
        <v>395.57699999999994</v>
      </c>
      <c r="T24" s="145">
        <f t="shared" si="5"/>
        <v>0.009297621621301459</v>
      </c>
      <c r="U24" s="144">
        <v>124.022</v>
      </c>
      <c r="V24" s="142">
        <v>89.42599999999999</v>
      </c>
      <c r="W24" s="143">
        <v>37.883</v>
      </c>
      <c r="X24" s="142">
        <v>8.142</v>
      </c>
      <c r="Y24" s="141">
        <f t="shared" si="11"/>
        <v>259.473</v>
      </c>
      <c r="Z24" s="140">
        <f t="shared" si="12"/>
        <v>0.5245401255621969</v>
      </c>
    </row>
    <row r="25" spans="1:26" ht="18.75" customHeight="1">
      <c r="A25" s="148" t="s">
        <v>373</v>
      </c>
      <c r="B25" s="377" t="s">
        <v>374</v>
      </c>
      <c r="C25" s="146">
        <v>49.321000000000005</v>
      </c>
      <c r="D25" s="142">
        <v>99.88</v>
      </c>
      <c r="E25" s="143">
        <v>17.925</v>
      </c>
      <c r="F25" s="142">
        <v>17.735</v>
      </c>
      <c r="G25" s="141">
        <f t="shared" si="7"/>
        <v>184.861</v>
      </c>
      <c r="H25" s="145">
        <f t="shared" si="1"/>
        <v>0.008384597207235767</v>
      </c>
      <c r="I25" s="144">
        <v>68.553</v>
      </c>
      <c r="J25" s="142">
        <v>104.74000000000001</v>
      </c>
      <c r="K25" s="143">
        <v>0</v>
      </c>
      <c r="L25" s="142">
        <v>1.5</v>
      </c>
      <c r="M25" s="141">
        <f t="shared" si="8"/>
        <v>174.793</v>
      </c>
      <c r="N25" s="147">
        <f t="shared" si="9"/>
        <v>0.05759956062313698</v>
      </c>
      <c r="O25" s="146">
        <v>102.00200000000001</v>
      </c>
      <c r="P25" s="142">
        <v>173.05100000000002</v>
      </c>
      <c r="Q25" s="143">
        <v>21.731</v>
      </c>
      <c r="R25" s="142">
        <v>27.039999999999996</v>
      </c>
      <c r="S25" s="141">
        <f t="shared" si="10"/>
        <v>323.824</v>
      </c>
      <c r="T25" s="145">
        <f t="shared" si="5"/>
        <v>0.007611142770930372</v>
      </c>
      <c r="U25" s="144">
        <v>124.525</v>
      </c>
      <c r="V25" s="142">
        <v>215.37900000000002</v>
      </c>
      <c r="W25" s="143">
        <v>0.26</v>
      </c>
      <c r="X25" s="142">
        <v>1.88</v>
      </c>
      <c r="Y25" s="141">
        <f t="shared" si="11"/>
        <v>342.044</v>
      </c>
      <c r="Z25" s="140">
        <f t="shared" si="12"/>
        <v>-0.05326800060810877</v>
      </c>
    </row>
    <row r="26" spans="1:26" ht="18.75" customHeight="1">
      <c r="A26" s="148" t="s">
        <v>416</v>
      </c>
      <c r="B26" s="377" t="s">
        <v>417</v>
      </c>
      <c r="C26" s="146">
        <v>69.72</v>
      </c>
      <c r="D26" s="142">
        <v>91.422</v>
      </c>
      <c r="E26" s="143">
        <v>3.509</v>
      </c>
      <c r="F26" s="142">
        <v>5.373</v>
      </c>
      <c r="G26" s="141">
        <f t="shared" si="7"/>
        <v>170.02399999999997</v>
      </c>
      <c r="H26" s="145">
        <f t="shared" si="1"/>
        <v>0.007711646889084523</v>
      </c>
      <c r="I26" s="144">
        <v>22.369999999999997</v>
      </c>
      <c r="J26" s="142">
        <v>45.565999999999995</v>
      </c>
      <c r="K26" s="143">
        <v>0.082</v>
      </c>
      <c r="L26" s="142">
        <v>0.354</v>
      </c>
      <c r="M26" s="141">
        <f t="shared" si="8"/>
        <v>68.37199999999999</v>
      </c>
      <c r="N26" s="147">
        <f t="shared" si="9"/>
        <v>1.486748961563213</v>
      </c>
      <c r="O26" s="146">
        <v>148.89200000000002</v>
      </c>
      <c r="P26" s="142">
        <v>182.575</v>
      </c>
      <c r="Q26" s="143">
        <v>3.8789999999999996</v>
      </c>
      <c r="R26" s="142">
        <v>6.821</v>
      </c>
      <c r="S26" s="141">
        <f t="shared" si="10"/>
        <v>342.16700000000003</v>
      </c>
      <c r="T26" s="145">
        <f t="shared" si="5"/>
        <v>0.008042275706868338</v>
      </c>
      <c r="U26" s="144">
        <v>62.794000000000004</v>
      </c>
      <c r="V26" s="142">
        <v>118.26400000000001</v>
      </c>
      <c r="W26" s="143">
        <v>1.0989999999999998</v>
      </c>
      <c r="X26" s="142">
        <v>1.42</v>
      </c>
      <c r="Y26" s="141">
        <f t="shared" si="11"/>
        <v>183.577</v>
      </c>
      <c r="Z26" s="140">
        <f t="shared" si="12"/>
        <v>0.8638881777128944</v>
      </c>
    </row>
    <row r="27" spans="1:26" ht="18.75" customHeight="1">
      <c r="A27" s="148" t="s">
        <v>365</v>
      </c>
      <c r="B27" s="377" t="s">
        <v>366</v>
      </c>
      <c r="C27" s="146">
        <v>74.721</v>
      </c>
      <c r="D27" s="142">
        <v>77.398</v>
      </c>
      <c r="E27" s="143">
        <v>1.3550000000000002</v>
      </c>
      <c r="F27" s="142">
        <v>1.4949999999999999</v>
      </c>
      <c r="G27" s="141">
        <f t="shared" si="7"/>
        <v>154.969</v>
      </c>
      <c r="H27" s="145">
        <f t="shared" si="1"/>
        <v>0.0070288089137682894</v>
      </c>
      <c r="I27" s="144">
        <v>57.77900000000001</v>
      </c>
      <c r="J27" s="142">
        <v>92.06200000000001</v>
      </c>
      <c r="K27" s="143">
        <v>2.23</v>
      </c>
      <c r="L27" s="142">
        <v>2.225</v>
      </c>
      <c r="M27" s="141">
        <f t="shared" si="8"/>
        <v>154.296</v>
      </c>
      <c r="N27" s="147">
        <f t="shared" si="9"/>
        <v>0.004361746253953358</v>
      </c>
      <c r="O27" s="146">
        <v>134.415</v>
      </c>
      <c r="P27" s="142">
        <v>153.78700000000003</v>
      </c>
      <c r="Q27" s="143">
        <v>4.246</v>
      </c>
      <c r="R27" s="142">
        <v>3.3300000000000005</v>
      </c>
      <c r="S27" s="141">
        <f t="shared" si="10"/>
        <v>295.77799999999996</v>
      </c>
      <c r="T27" s="145">
        <f t="shared" si="5"/>
        <v>0.006951951018146411</v>
      </c>
      <c r="U27" s="144">
        <v>109.894</v>
      </c>
      <c r="V27" s="142">
        <v>152.044</v>
      </c>
      <c r="W27" s="143">
        <v>4.2170000000000005</v>
      </c>
      <c r="X27" s="142">
        <v>5.813</v>
      </c>
      <c r="Y27" s="141">
        <f t="shared" si="11"/>
        <v>271.96799999999996</v>
      </c>
      <c r="Z27" s="140">
        <f t="shared" si="12"/>
        <v>0.08754706436051296</v>
      </c>
    </row>
    <row r="28" spans="1:26" ht="18.75" customHeight="1">
      <c r="A28" s="148" t="s">
        <v>398</v>
      </c>
      <c r="B28" s="377" t="s">
        <v>399</v>
      </c>
      <c r="C28" s="146">
        <v>40.678</v>
      </c>
      <c r="D28" s="142">
        <v>73.259</v>
      </c>
      <c r="E28" s="143">
        <v>12.806000000000001</v>
      </c>
      <c r="F28" s="142">
        <v>14.504</v>
      </c>
      <c r="G28" s="141">
        <f t="shared" si="7"/>
        <v>141.24699999999999</v>
      </c>
      <c r="H28" s="145">
        <f t="shared" si="1"/>
        <v>0.006406430787080187</v>
      </c>
      <c r="I28" s="144">
        <v>20.748</v>
      </c>
      <c r="J28" s="142">
        <v>93.316</v>
      </c>
      <c r="K28" s="143">
        <v>14.417000000000003</v>
      </c>
      <c r="L28" s="142">
        <v>13.418000000000003</v>
      </c>
      <c r="M28" s="141">
        <f t="shared" si="8"/>
        <v>141.89900000000003</v>
      </c>
      <c r="N28" s="147">
        <f t="shared" si="9"/>
        <v>-0.004594817440574217</v>
      </c>
      <c r="O28" s="146">
        <v>70.551</v>
      </c>
      <c r="P28" s="142">
        <v>123.66399999999999</v>
      </c>
      <c r="Q28" s="143">
        <v>17.606</v>
      </c>
      <c r="R28" s="142">
        <v>17.579</v>
      </c>
      <c r="S28" s="141">
        <f t="shared" si="10"/>
        <v>229.39999999999998</v>
      </c>
      <c r="T28" s="145">
        <f t="shared" si="5"/>
        <v>0.005391805893483581</v>
      </c>
      <c r="U28" s="144">
        <v>42.417</v>
      </c>
      <c r="V28" s="142">
        <v>186.446</v>
      </c>
      <c r="W28" s="143">
        <v>24.136000000000003</v>
      </c>
      <c r="X28" s="142">
        <v>20.916999999999998</v>
      </c>
      <c r="Y28" s="141">
        <f t="shared" si="11"/>
        <v>273.916</v>
      </c>
      <c r="Z28" s="140">
        <f t="shared" si="12"/>
        <v>-0.16251697600724313</v>
      </c>
    </row>
    <row r="29" spans="1:26" ht="18.75" customHeight="1">
      <c r="A29" s="148" t="s">
        <v>382</v>
      </c>
      <c r="B29" s="377" t="s">
        <v>383</v>
      </c>
      <c r="C29" s="146">
        <v>12.707</v>
      </c>
      <c r="D29" s="142">
        <v>47.699</v>
      </c>
      <c r="E29" s="143">
        <v>15.865000000000004</v>
      </c>
      <c r="F29" s="142">
        <v>29.249</v>
      </c>
      <c r="G29" s="141">
        <f t="shared" si="7"/>
        <v>105.52</v>
      </c>
      <c r="H29" s="145">
        <f t="shared" si="1"/>
        <v>0.004785988917659854</v>
      </c>
      <c r="I29" s="144">
        <v>20.411</v>
      </c>
      <c r="J29" s="142">
        <v>47.67900000000001</v>
      </c>
      <c r="K29" s="143">
        <v>16.185</v>
      </c>
      <c r="L29" s="142">
        <v>16.281000000000002</v>
      </c>
      <c r="M29" s="141">
        <f t="shared" si="8"/>
        <v>100.55600000000001</v>
      </c>
      <c r="N29" s="147" t="s">
        <v>50</v>
      </c>
      <c r="O29" s="146">
        <v>26.879999999999992</v>
      </c>
      <c r="P29" s="142">
        <v>87.47099999999999</v>
      </c>
      <c r="Q29" s="143">
        <v>41.828999999999986</v>
      </c>
      <c r="R29" s="142">
        <v>43.49400000000001</v>
      </c>
      <c r="S29" s="141">
        <f t="shared" si="10"/>
        <v>199.67399999999998</v>
      </c>
      <c r="T29" s="145">
        <f t="shared" si="5"/>
        <v>0.004693127506431738</v>
      </c>
      <c r="U29" s="144">
        <v>32.337</v>
      </c>
      <c r="V29" s="142">
        <v>87.693</v>
      </c>
      <c r="W29" s="143">
        <v>40.186</v>
      </c>
      <c r="X29" s="142">
        <v>32.232</v>
      </c>
      <c r="Y29" s="141">
        <f t="shared" si="11"/>
        <v>192.448</v>
      </c>
      <c r="Z29" s="140">
        <f t="shared" si="12"/>
        <v>0.03754780512138334</v>
      </c>
    </row>
    <row r="30" spans="1:26" ht="18.75" customHeight="1">
      <c r="A30" s="148" t="s">
        <v>416</v>
      </c>
      <c r="B30" s="377" t="s">
        <v>437</v>
      </c>
      <c r="C30" s="146">
        <v>46.206</v>
      </c>
      <c r="D30" s="142">
        <v>41.611</v>
      </c>
      <c r="E30" s="143">
        <v>4.6930000000000005</v>
      </c>
      <c r="F30" s="142">
        <v>9.322</v>
      </c>
      <c r="G30" s="141">
        <f t="shared" si="7"/>
        <v>101.83200000000001</v>
      </c>
      <c r="H30" s="145">
        <f t="shared" si="1"/>
        <v>0.0046187151579145025</v>
      </c>
      <c r="I30" s="144">
        <v>33.342</v>
      </c>
      <c r="J30" s="142">
        <v>33.297</v>
      </c>
      <c r="K30" s="143">
        <v>12.557</v>
      </c>
      <c r="L30" s="142">
        <v>15.633999999999999</v>
      </c>
      <c r="M30" s="141">
        <f t="shared" si="8"/>
        <v>94.83</v>
      </c>
      <c r="N30" s="147">
        <f t="shared" si="9"/>
        <v>0.07383739322999072</v>
      </c>
      <c r="O30" s="146">
        <v>94.37899999999998</v>
      </c>
      <c r="P30" s="142">
        <v>86.17799999999998</v>
      </c>
      <c r="Q30" s="143">
        <v>13.979000000000003</v>
      </c>
      <c r="R30" s="142">
        <v>22.202999999999996</v>
      </c>
      <c r="S30" s="141">
        <f t="shared" si="10"/>
        <v>216.73899999999998</v>
      </c>
      <c r="T30" s="145">
        <f t="shared" si="5"/>
        <v>0.005094222395587349</v>
      </c>
      <c r="U30" s="144">
        <v>69.96799999999999</v>
      </c>
      <c r="V30" s="142">
        <v>50.233999999999995</v>
      </c>
      <c r="W30" s="143">
        <v>26.379999999999992</v>
      </c>
      <c r="X30" s="142">
        <v>36.27199999999999</v>
      </c>
      <c r="Y30" s="141">
        <f t="shared" si="11"/>
        <v>182.85399999999996</v>
      </c>
      <c r="Z30" s="140">
        <f t="shared" si="12"/>
        <v>0.1853117787961982</v>
      </c>
    </row>
    <row r="31" spans="1:26" ht="18.75" customHeight="1">
      <c r="A31" s="148" t="s">
        <v>406</v>
      </c>
      <c r="B31" s="377" t="s">
        <v>407</v>
      </c>
      <c r="C31" s="146">
        <v>84.51</v>
      </c>
      <c r="D31" s="142">
        <v>12.530000000000001</v>
      </c>
      <c r="E31" s="143">
        <v>0.96</v>
      </c>
      <c r="F31" s="142">
        <v>1.1210000000000002</v>
      </c>
      <c r="G31" s="141">
        <f>SUM(C31:F31)</f>
        <v>99.121</v>
      </c>
      <c r="H31" s="145">
        <f>G31/$G$9</f>
        <v>0.0044957544305095</v>
      </c>
      <c r="I31" s="144">
        <v>64.137</v>
      </c>
      <c r="J31" s="142">
        <v>39.685</v>
      </c>
      <c r="K31" s="143">
        <v>0.68</v>
      </c>
      <c r="L31" s="142">
        <v>1.5299999999999998</v>
      </c>
      <c r="M31" s="141">
        <f>SUM(I31:L31)</f>
        <v>106.03200000000001</v>
      </c>
      <c r="N31" s="147">
        <f>IF(ISERROR(G31/M31-1),"         /0",(G31/M31-1))</f>
        <v>-0.06517843669835532</v>
      </c>
      <c r="O31" s="146">
        <v>142.154</v>
      </c>
      <c r="P31" s="142">
        <v>18.353</v>
      </c>
      <c r="Q31" s="143">
        <v>4.31</v>
      </c>
      <c r="R31" s="142">
        <v>4.721</v>
      </c>
      <c r="S31" s="141">
        <f>SUM(O31:R31)</f>
        <v>169.538</v>
      </c>
      <c r="T31" s="145">
        <f>S31/$S$9</f>
        <v>0.0039848125003026135</v>
      </c>
      <c r="U31" s="144">
        <v>149.996</v>
      </c>
      <c r="V31" s="142">
        <v>58.056</v>
      </c>
      <c r="W31" s="143">
        <v>1.4650000000000003</v>
      </c>
      <c r="X31" s="142">
        <v>2.68</v>
      </c>
      <c r="Y31" s="141">
        <f>SUM(U31:X31)</f>
        <v>212.19700000000003</v>
      </c>
      <c r="Z31" s="140">
        <f>IF(ISERROR(S31/Y31-1),"         /0",IF(S31/Y31&gt;5,"  *  ",(S31/Y31-1)))</f>
        <v>-0.20103488739237607</v>
      </c>
    </row>
    <row r="32" spans="1:26" ht="18.75" customHeight="1">
      <c r="A32" s="148" t="s">
        <v>386</v>
      </c>
      <c r="B32" s="377" t="s">
        <v>387</v>
      </c>
      <c r="C32" s="146">
        <v>47.07</v>
      </c>
      <c r="D32" s="142">
        <v>44.479</v>
      </c>
      <c r="E32" s="143">
        <v>0</v>
      </c>
      <c r="F32" s="142">
        <v>0</v>
      </c>
      <c r="G32" s="141">
        <f t="shared" si="7"/>
        <v>91.549</v>
      </c>
      <c r="H32" s="145">
        <f t="shared" si="1"/>
        <v>0.00415231709081541</v>
      </c>
      <c r="I32" s="144">
        <v>40.682</v>
      </c>
      <c r="J32" s="142">
        <v>33.17</v>
      </c>
      <c r="K32" s="143">
        <v>0.05</v>
      </c>
      <c r="L32" s="142">
        <v>0</v>
      </c>
      <c r="M32" s="141">
        <f t="shared" si="8"/>
        <v>73.902</v>
      </c>
      <c r="N32" s="147" t="s">
        <v>50</v>
      </c>
      <c r="O32" s="146">
        <v>89.939</v>
      </c>
      <c r="P32" s="142">
        <v>81.22999999999999</v>
      </c>
      <c r="Q32" s="143">
        <v>0</v>
      </c>
      <c r="R32" s="142">
        <v>0</v>
      </c>
      <c r="S32" s="141">
        <f t="shared" si="10"/>
        <v>171.16899999999998</v>
      </c>
      <c r="T32" s="145">
        <f t="shared" si="5"/>
        <v>0.004023147441071016</v>
      </c>
      <c r="U32" s="144">
        <v>62.444</v>
      </c>
      <c r="V32" s="142">
        <v>59.209</v>
      </c>
      <c r="W32" s="143">
        <v>0.1</v>
      </c>
      <c r="X32" s="142">
        <v>0.093</v>
      </c>
      <c r="Y32" s="141">
        <f t="shared" si="11"/>
        <v>121.846</v>
      </c>
      <c r="Z32" s="140">
        <f t="shared" si="12"/>
        <v>0.40479785959325687</v>
      </c>
    </row>
    <row r="33" spans="1:26" ht="18.75" customHeight="1">
      <c r="A33" s="148" t="s">
        <v>388</v>
      </c>
      <c r="B33" s="377" t="s">
        <v>389</v>
      </c>
      <c r="C33" s="146">
        <v>10.112</v>
      </c>
      <c r="D33" s="142">
        <v>52.104</v>
      </c>
      <c r="E33" s="143">
        <v>8.589</v>
      </c>
      <c r="F33" s="142">
        <v>18.517999999999997</v>
      </c>
      <c r="G33" s="141">
        <f t="shared" si="7"/>
        <v>89.32300000000001</v>
      </c>
      <c r="H33" s="145">
        <f t="shared" si="1"/>
        <v>0.0040513541327912355</v>
      </c>
      <c r="I33" s="144">
        <v>7.9430000000000005</v>
      </c>
      <c r="J33" s="142">
        <v>55.413999999999994</v>
      </c>
      <c r="K33" s="143">
        <v>10.357</v>
      </c>
      <c r="L33" s="142">
        <v>21.03</v>
      </c>
      <c r="M33" s="141">
        <f t="shared" si="8"/>
        <v>94.744</v>
      </c>
      <c r="N33" s="147">
        <f t="shared" si="9"/>
        <v>-0.05721734357848507</v>
      </c>
      <c r="O33" s="146">
        <v>17.14</v>
      </c>
      <c r="P33" s="142">
        <v>71.226</v>
      </c>
      <c r="Q33" s="143">
        <v>11.219</v>
      </c>
      <c r="R33" s="142">
        <v>27.282999999999998</v>
      </c>
      <c r="S33" s="141">
        <f t="shared" si="10"/>
        <v>126.868</v>
      </c>
      <c r="T33" s="145">
        <f t="shared" si="5"/>
        <v>0.0029818989977963167</v>
      </c>
      <c r="U33" s="144">
        <v>18.262</v>
      </c>
      <c r="V33" s="142">
        <v>87.336</v>
      </c>
      <c r="W33" s="143">
        <v>20.008000000000006</v>
      </c>
      <c r="X33" s="142">
        <v>32.823</v>
      </c>
      <c r="Y33" s="141">
        <f t="shared" si="11"/>
        <v>158.429</v>
      </c>
      <c r="Z33" s="140">
        <f t="shared" si="12"/>
        <v>-0.19921226543120263</v>
      </c>
    </row>
    <row r="34" spans="1:26" ht="18.75" customHeight="1">
      <c r="A34" s="148" t="s">
        <v>441</v>
      </c>
      <c r="B34" s="377" t="s">
        <v>441</v>
      </c>
      <c r="C34" s="146">
        <v>5.8</v>
      </c>
      <c r="D34" s="142">
        <v>74.584</v>
      </c>
      <c r="E34" s="143">
        <v>0</v>
      </c>
      <c r="F34" s="142">
        <v>0</v>
      </c>
      <c r="G34" s="141">
        <f t="shared" si="7"/>
        <v>80.384</v>
      </c>
      <c r="H34" s="145">
        <f t="shared" si="1"/>
        <v>0.0036459148328010778</v>
      </c>
      <c r="I34" s="144">
        <v>7</v>
      </c>
      <c r="J34" s="142">
        <v>54.646</v>
      </c>
      <c r="K34" s="143"/>
      <c r="L34" s="142"/>
      <c r="M34" s="141">
        <f t="shared" si="8"/>
        <v>61.646</v>
      </c>
      <c r="N34" s="147">
        <f t="shared" si="9"/>
        <v>0.3039613275800539</v>
      </c>
      <c r="O34" s="146">
        <v>6.95</v>
      </c>
      <c r="P34" s="142">
        <v>120.28999999999999</v>
      </c>
      <c r="Q34" s="143"/>
      <c r="R34" s="142"/>
      <c r="S34" s="141">
        <f t="shared" si="10"/>
        <v>127.24</v>
      </c>
      <c r="T34" s="145">
        <f t="shared" si="5"/>
        <v>0.0029906424668127763</v>
      </c>
      <c r="U34" s="144">
        <v>16</v>
      </c>
      <c r="V34" s="142">
        <v>131.42999999999998</v>
      </c>
      <c r="W34" s="143"/>
      <c r="X34" s="142"/>
      <c r="Y34" s="141">
        <f t="shared" si="11"/>
        <v>147.42999999999998</v>
      </c>
      <c r="Z34" s="140">
        <f t="shared" si="12"/>
        <v>-0.13694634741911405</v>
      </c>
    </row>
    <row r="35" spans="1:26" ht="18.75" customHeight="1">
      <c r="A35" s="148" t="s">
        <v>380</v>
      </c>
      <c r="B35" s="377" t="s">
        <v>381</v>
      </c>
      <c r="C35" s="146">
        <v>20.968</v>
      </c>
      <c r="D35" s="142">
        <v>52.986</v>
      </c>
      <c r="E35" s="143">
        <v>1.88</v>
      </c>
      <c r="F35" s="142">
        <v>2.88</v>
      </c>
      <c r="G35" s="141">
        <f t="shared" si="7"/>
        <v>78.71399999999998</v>
      </c>
      <c r="H35" s="145">
        <f t="shared" si="1"/>
        <v>0.003570169936170183</v>
      </c>
      <c r="I35" s="144">
        <v>14.45</v>
      </c>
      <c r="J35" s="142">
        <v>33.715</v>
      </c>
      <c r="K35" s="143">
        <v>0</v>
      </c>
      <c r="L35" s="142">
        <v>0</v>
      </c>
      <c r="M35" s="141">
        <f t="shared" si="8"/>
        <v>48.165000000000006</v>
      </c>
      <c r="N35" s="147">
        <f t="shared" si="9"/>
        <v>0.6342572407349729</v>
      </c>
      <c r="O35" s="146">
        <v>37.00800000000001</v>
      </c>
      <c r="P35" s="142">
        <v>112.707</v>
      </c>
      <c r="Q35" s="143">
        <v>6.384</v>
      </c>
      <c r="R35" s="142">
        <v>6.958</v>
      </c>
      <c r="S35" s="141">
        <f t="shared" si="10"/>
        <v>163.057</v>
      </c>
      <c r="T35" s="145">
        <f t="shared" si="5"/>
        <v>0.0038324834070346658</v>
      </c>
      <c r="U35" s="144">
        <v>26.566</v>
      </c>
      <c r="V35" s="142">
        <v>62.75599999999999</v>
      </c>
      <c r="W35" s="143">
        <v>0.15</v>
      </c>
      <c r="X35" s="142">
        <v>0.3</v>
      </c>
      <c r="Y35" s="141">
        <f t="shared" si="11"/>
        <v>89.77199999999999</v>
      </c>
      <c r="Z35" s="140">
        <f t="shared" si="12"/>
        <v>0.8163458539410953</v>
      </c>
    </row>
    <row r="36" spans="1:26" ht="18.75" customHeight="1">
      <c r="A36" s="148" t="s">
        <v>421</v>
      </c>
      <c r="B36" s="377" t="s">
        <v>422</v>
      </c>
      <c r="C36" s="146">
        <v>2.535</v>
      </c>
      <c r="D36" s="142">
        <v>9.935</v>
      </c>
      <c r="E36" s="143">
        <v>2.876</v>
      </c>
      <c r="F36" s="142">
        <v>57.549</v>
      </c>
      <c r="G36" s="141">
        <f t="shared" si="7"/>
        <v>72.895</v>
      </c>
      <c r="H36" s="145">
        <f t="shared" si="1"/>
        <v>0.003306242059825768</v>
      </c>
      <c r="I36" s="144">
        <v>1.839</v>
      </c>
      <c r="J36" s="142">
        <v>7.412</v>
      </c>
      <c r="K36" s="143">
        <v>5.409</v>
      </c>
      <c r="L36" s="142">
        <v>5.305</v>
      </c>
      <c r="M36" s="141">
        <f t="shared" si="8"/>
        <v>19.965</v>
      </c>
      <c r="N36" s="147">
        <f t="shared" si="9"/>
        <v>2.6511394941147004</v>
      </c>
      <c r="O36" s="146">
        <v>4.688000000000001</v>
      </c>
      <c r="P36" s="142">
        <v>15.965</v>
      </c>
      <c r="Q36" s="143">
        <v>2.876</v>
      </c>
      <c r="R36" s="142">
        <v>57.549</v>
      </c>
      <c r="S36" s="141">
        <f t="shared" si="10"/>
        <v>81.078</v>
      </c>
      <c r="T36" s="145">
        <f t="shared" si="5"/>
        <v>0.0019056531745068085</v>
      </c>
      <c r="U36" s="144">
        <v>3.341</v>
      </c>
      <c r="V36" s="142">
        <v>27.186</v>
      </c>
      <c r="W36" s="143">
        <v>8.623</v>
      </c>
      <c r="X36" s="142">
        <v>9.654999999999998</v>
      </c>
      <c r="Y36" s="141">
        <f t="shared" si="11"/>
        <v>48.80499999999999</v>
      </c>
      <c r="Z36" s="140">
        <f t="shared" si="12"/>
        <v>0.6612642147320975</v>
      </c>
    </row>
    <row r="37" spans="1:26" ht="18.75" customHeight="1">
      <c r="A37" s="148" t="s">
        <v>442</v>
      </c>
      <c r="B37" s="377" t="s">
        <v>443</v>
      </c>
      <c r="C37" s="146">
        <v>17.64</v>
      </c>
      <c r="D37" s="142">
        <v>24.04</v>
      </c>
      <c r="E37" s="143">
        <v>13.959999999999999</v>
      </c>
      <c r="F37" s="142">
        <v>14.321</v>
      </c>
      <c r="G37" s="141">
        <f t="shared" si="7"/>
        <v>69.961</v>
      </c>
      <c r="H37" s="145">
        <f t="shared" si="1"/>
        <v>0.0031731668941281372</v>
      </c>
      <c r="I37" s="144">
        <v>14.16</v>
      </c>
      <c r="J37" s="142">
        <v>12.9</v>
      </c>
      <c r="K37" s="143">
        <v>6.973</v>
      </c>
      <c r="L37" s="142">
        <v>6.8709999999999996</v>
      </c>
      <c r="M37" s="141">
        <f t="shared" si="8"/>
        <v>40.904</v>
      </c>
      <c r="N37" s="147">
        <f t="shared" si="9"/>
        <v>0.7103706238998628</v>
      </c>
      <c r="O37" s="146">
        <v>30.44</v>
      </c>
      <c r="P37" s="142">
        <v>52.486</v>
      </c>
      <c r="Q37" s="143">
        <v>27.679999999999996</v>
      </c>
      <c r="R37" s="142">
        <v>27.451</v>
      </c>
      <c r="S37" s="141">
        <f t="shared" si="10"/>
        <v>138.057</v>
      </c>
      <c r="T37" s="145">
        <f t="shared" si="5"/>
        <v>0.0032448846828102124</v>
      </c>
      <c r="U37" s="144">
        <v>26.99</v>
      </c>
      <c r="V37" s="142">
        <v>44.8</v>
      </c>
      <c r="W37" s="143">
        <v>13.043</v>
      </c>
      <c r="X37" s="142">
        <v>13.270999999999999</v>
      </c>
      <c r="Y37" s="141">
        <f t="shared" si="11"/>
        <v>98.104</v>
      </c>
      <c r="Z37" s="140">
        <f t="shared" si="12"/>
        <v>0.4072514882165863</v>
      </c>
    </row>
    <row r="38" spans="1:26" ht="18.75" customHeight="1">
      <c r="A38" s="148" t="s">
        <v>435</v>
      </c>
      <c r="B38" s="377" t="s">
        <v>436</v>
      </c>
      <c r="C38" s="146">
        <v>0.889</v>
      </c>
      <c r="D38" s="142">
        <v>1.934</v>
      </c>
      <c r="E38" s="143">
        <v>0.25</v>
      </c>
      <c r="F38" s="142">
        <v>66.18100000000001</v>
      </c>
      <c r="G38" s="141">
        <f t="shared" si="7"/>
        <v>69.254</v>
      </c>
      <c r="H38" s="145">
        <f t="shared" si="1"/>
        <v>0.0031411000426802083</v>
      </c>
      <c r="I38" s="144">
        <v>0.849</v>
      </c>
      <c r="J38" s="142">
        <v>1.38</v>
      </c>
      <c r="K38" s="143">
        <v>0.72</v>
      </c>
      <c r="L38" s="142">
        <v>1.037</v>
      </c>
      <c r="M38" s="141">
        <f t="shared" si="8"/>
        <v>3.9859999999999998</v>
      </c>
      <c r="N38" s="147">
        <f t="shared" si="9"/>
        <v>16.374310085298546</v>
      </c>
      <c r="O38" s="146">
        <v>1.577</v>
      </c>
      <c r="P38" s="142">
        <v>3.098</v>
      </c>
      <c r="Q38" s="143">
        <v>0.35</v>
      </c>
      <c r="R38" s="142">
        <v>66.18100000000001</v>
      </c>
      <c r="S38" s="141">
        <f t="shared" si="10"/>
        <v>71.20600000000002</v>
      </c>
      <c r="T38" s="145">
        <f t="shared" si="5"/>
        <v>0.0016736221902850566</v>
      </c>
      <c r="U38" s="144">
        <v>1.639</v>
      </c>
      <c r="V38" s="142">
        <v>3.121</v>
      </c>
      <c r="W38" s="143">
        <v>0.8400000000000001</v>
      </c>
      <c r="X38" s="142">
        <v>1.168</v>
      </c>
      <c r="Y38" s="141">
        <f t="shared" si="11"/>
        <v>6.768</v>
      </c>
      <c r="Z38" s="140" t="str">
        <f t="shared" si="12"/>
        <v>  *  </v>
      </c>
    </row>
    <row r="39" spans="1:26" ht="18.75" customHeight="1">
      <c r="A39" s="148" t="s">
        <v>408</v>
      </c>
      <c r="B39" s="377" t="s">
        <v>409</v>
      </c>
      <c r="C39" s="146">
        <v>18.688000000000002</v>
      </c>
      <c r="D39" s="142">
        <v>8.424</v>
      </c>
      <c r="E39" s="143">
        <v>11.515</v>
      </c>
      <c r="F39" s="142">
        <v>30.535</v>
      </c>
      <c r="G39" s="141">
        <f t="shared" si="7"/>
        <v>69.162</v>
      </c>
      <c r="H39" s="145">
        <f t="shared" si="1"/>
        <v>0.0031369272699316797</v>
      </c>
      <c r="I39" s="144">
        <v>10.05</v>
      </c>
      <c r="J39" s="142">
        <v>6.27</v>
      </c>
      <c r="K39" s="143">
        <v>4.648</v>
      </c>
      <c r="L39" s="142">
        <v>4.781</v>
      </c>
      <c r="M39" s="141">
        <f t="shared" si="8"/>
        <v>25.749</v>
      </c>
      <c r="N39" s="147">
        <f t="shared" si="9"/>
        <v>1.6860072235814987</v>
      </c>
      <c r="O39" s="146">
        <v>29.294000000000004</v>
      </c>
      <c r="P39" s="142">
        <v>14.683</v>
      </c>
      <c r="Q39" s="143">
        <v>18.406</v>
      </c>
      <c r="R39" s="142">
        <v>63.61600000000001</v>
      </c>
      <c r="S39" s="141">
        <f t="shared" si="10"/>
        <v>125.99900000000001</v>
      </c>
      <c r="T39" s="145">
        <f t="shared" si="5"/>
        <v>0.0029614740661422748</v>
      </c>
      <c r="U39" s="144">
        <v>13.712</v>
      </c>
      <c r="V39" s="142">
        <v>11.762</v>
      </c>
      <c r="W39" s="143">
        <v>7.435999999999999</v>
      </c>
      <c r="X39" s="142">
        <v>7.519999999999999</v>
      </c>
      <c r="Y39" s="141">
        <f t="shared" si="11"/>
        <v>40.42999999999999</v>
      </c>
      <c r="Z39" s="140">
        <f t="shared" si="12"/>
        <v>2.1164729161513733</v>
      </c>
    </row>
    <row r="40" spans="1:26" ht="18.75" customHeight="1">
      <c r="A40" s="148" t="s">
        <v>400</v>
      </c>
      <c r="B40" s="377" t="s">
        <v>401</v>
      </c>
      <c r="C40" s="146">
        <v>0</v>
      </c>
      <c r="D40" s="142">
        <v>0</v>
      </c>
      <c r="E40" s="143">
        <v>29.819</v>
      </c>
      <c r="F40" s="142">
        <v>36.611999999999995</v>
      </c>
      <c r="G40" s="141">
        <f t="shared" si="7"/>
        <v>66.431</v>
      </c>
      <c r="H40" s="145">
        <f t="shared" si="1"/>
        <v>0.003013059418016127</v>
      </c>
      <c r="I40" s="144"/>
      <c r="J40" s="142"/>
      <c r="K40" s="143">
        <v>34.15</v>
      </c>
      <c r="L40" s="142">
        <v>39.613</v>
      </c>
      <c r="M40" s="141">
        <f t="shared" si="8"/>
        <v>73.763</v>
      </c>
      <c r="N40" s="147">
        <f t="shared" si="9"/>
        <v>-0.09939942789745548</v>
      </c>
      <c r="O40" s="146"/>
      <c r="P40" s="142"/>
      <c r="Q40" s="143">
        <v>67.086</v>
      </c>
      <c r="R40" s="142">
        <v>72.35600000000001</v>
      </c>
      <c r="S40" s="141">
        <f t="shared" si="10"/>
        <v>139.442</v>
      </c>
      <c r="T40" s="145">
        <f t="shared" si="5"/>
        <v>0.0032774376521322477</v>
      </c>
      <c r="U40" s="144">
        <v>1.5</v>
      </c>
      <c r="V40" s="142">
        <v>2.3</v>
      </c>
      <c r="W40" s="143">
        <v>61.432</v>
      </c>
      <c r="X40" s="142">
        <v>83.06300000000002</v>
      </c>
      <c r="Y40" s="141">
        <f t="shared" si="11"/>
        <v>148.29500000000002</v>
      </c>
      <c r="Z40" s="140">
        <f t="shared" si="12"/>
        <v>-0.059698573788732</v>
      </c>
    </row>
    <row r="41" spans="1:26" ht="18.75" customHeight="1">
      <c r="A41" s="148" t="s">
        <v>444</v>
      </c>
      <c r="B41" s="377" t="s">
        <v>445</v>
      </c>
      <c r="C41" s="146">
        <v>8.272</v>
      </c>
      <c r="D41" s="142">
        <v>20.412</v>
      </c>
      <c r="E41" s="143">
        <v>15.181000000000001</v>
      </c>
      <c r="F41" s="142">
        <v>21.1</v>
      </c>
      <c r="G41" s="141">
        <f t="shared" si="7"/>
        <v>64.965</v>
      </c>
      <c r="H41" s="145">
        <f t="shared" si="1"/>
        <v>0.0029465671913928397</v>
      </c>
      <c r="I41" s="144">
        <v>3.481</v>
      </c>
      <c r="J41" s="142">
        <v>14.462</v>
      </c>
      <c r="K41" s="143">
        <v>0.06</v>
      </c>
      <c r="L41" s="142">
        <v>0.05</v>
      </c>
      <c r="M41" s="141">
        <f t="shared" si="8"/>
        <v>18.052999999999997</v>
      </c>
      <c r="N41" s="147">
        <f t="shared" si="9"/>
        <v>2.5985708746468736</v>
      </c>
      <c r="O41" s="146">
        <v>8.272</v>
      </c>
      <c r="P41" s="142">
        <v>20.412</v>
      </c>
      <c r="Q41" s="143">
        <v>15.181000000000001</v>
      </c>
      <c r="R41" s="142">
        <v>21.1</v>
      </c>
      <c r="S41" s="141">
        <f t="shared" si="10"/>
        <v>64.965</v>
      </c>
      <c r="T41" s="145">
        <f t="shared" si="5"/>
        <v>0.0015269340447696639</v>
      </c>
      <c r="U41" s="144">
        <v>3.481</v>
      </c>
      <c r="V41" s="142">
        <v>14.462</v>
      </c>
      <c r="W41" s="143">
        <v>0.26</v>
      </c>
      <c r="X41" s="142">
        <v>0.27</v>
      </c>
      <c r="Y41" s="141">
        <f t="shared" si="11"/>
        <v>18.473</v>
      </c>
      <c r="Z41" s="140">
        <f t="shared" si="12"/>
        <v>2.5167541817788126</v>
      </c>
    </row>
    <row r="42" spans="1:26" ht="18.75" customHeight="1">
      <c r="A42" s="148" t="s">
        <v>446</v>
      </c>
      <c r="B42" s="377" t="s">
        <v>446</v>
      </c>
      <c r="C42" s="146">
        <v>10</v>
      </c>
      <c r="D42" s="142">
        <v>12</v>
      </c>
      <c r="E42" s="143">
        <v>16.783</v>
      </c>
      <c r="F42" s="142">
        <v>25.344</v>
      </c>
      <c r="G42" s="141">
        <f t="shared" si="7"/>
        <v>64.12700000000001</v>
      </c>
      <c r="H42" s="145">
        <f t="shared" si="1"/>
        <v>0.0029085586744008103</v>
      </c>
      <c r="I42" s="144">
        <v>4.5</v>
      </c>
      <c r="J42" s="142">
        <v>6</v>
      </c>
      <c r="K42" s="143">
        <v>3.674</v>
      </c>
      <c r="L42" s="142">
        <v>12.741999999999997</v>
      </c>
      <c r="M42" s="141">
        <f t="shared" si="8"/>
        <v>26.915999999999997</v>
      </c>
      <c r="N42" s="147">
        <f t="shared" si="9"/>
        <v>1.3824862535294997</v>
      </c>
      <c r="O42" s="146">
        <v>23</v>
      </c>
      <c r="P42" s="142">
        <v>23.6</v>
      </c>
      <c r="Q42" s="143">
        <v>26.770999999999997</v>
      </c>
      <c r="R42" s="142">
        <v>43.769000000000005</v>
      </c>
      <c r="S42" s="141">
        <f t="shared" si="10"/>
        <v>117.14</v>
      </c>
      <c r="T42" s="145">
        <f t="shared" si="5"/>
        <v>0.0027532525822260975</v>
      </c>
      <c r="U42" s="144">
        <v>7.8</v>
      </c>
      <c r="V42" s="142">
        <v>11.3</v>
      </c>
      <c r="W42" s="143">
        <v>11.020000000000001</v>
      </c>
      <c r="X42" s="142">
        <v>16.323999999999998</v>
      </c>
      <c r="Y42" s="141">
        <f t="shared" si="11"/>
        <v>46.444</v>
      </c>
      <c r="Z42" s="140">
        <f t="shared" si="12"/>
        <v>1.52217724571527</v>
      </c>
    </row>
    <row r="43" spans="1:26" ht="18.75" customHeight="1">
      <c r="A43" s="148" t="s">
        <v>423</v>
      </c>
      <c r="B43" s="377" t="s">
        <v>424</v>
      </c>
      <c r="C43" s="146">
        <v>26.765</v>
      </c>
      <c r="D43" s="142">
        <v>35.832</v>
      </c>
      <c r="E43" s="143">
        <v>0.385</v>
      </c>
      <c r="F43" s="142">
        <v>0.16</v>
      </c>
      <c r="G43" s="141">
        <f t="shared" si="7"/>
        <v>63.141999999999996</v>
      </c>
      <c r="H43" s="145">
        <f t="shared" si="1"/>
        <v>0.0028638827922562405</v>
      </c>
      <c r="I43" s="144">
        <v>0.506</v>
      </c>
      <c r="J43" s="142">
        <v>67.307</v>
      </c>
      <c r="K43" s="143">
        <v>1.2619999999999998</v>
      </c>
      <c r="L43" s="142">
        <v>2.372</v>
      </c>
      <c r="M43" s="141">
        <f t="shared" si="8"/>
        <v>71.447</v>
      </c>
      <c r="N43" s="147">
        <f t="shared" si="9"/>
        <v>-0.11624001007740015</v>
      </c>
      <c r="O43" s="146">
        <v>70.26400000000001</v>
      </c>
      <c r="P43" s="142">
        <v>102.478</v>
      </c>
      <c r="Q43" s="143">
        <v>1.0350000000000001</v>
      </c>
      <c r="R43" s="142">
        <v>1.34</v>
      </c>
      <c r="S43" s="141">
        <f t="shared" si="10"/>
        <v>175.11700000000002</v>
      </c>
      <c r="T43" s="145">
        <f t="shared" si="5"/>
        <v>0.004115941031600542</v>
      </c>
      <c r="U43" s="144">
        <v>89.655</v>
      </c>
      <c r="V43" s="142">
        <v>160.57299999999998</v>
      </c>
      <c r="W43" s="143">
        <v>1.9449999999999998</v>
      </c>
      <c r="X43" s="142">
        <v>4.227</v>
      </c>
      <c r="Y43" s="141">
        <f t="shared" si="11"/>
        <v>256.4</v>
      </c>
      <c r="Z43" s="140">
        <f t="shared" si="12"/>
        <v>-0.3170163806552261</v>
      </c>
    </row>
    <row r="44" spans="1:26" ht="18.75" customHeight="1">
      <c r="A44" s="148" t="s">
        <v>447</v>
      </c>
      <c r="B44" s="377" t="s">
        <v>447</v>
      </c>
      <c r="C44" s="146">
        <v>17.560000000000002</v>
      </c>
      <c r="D44" s="142">
        <v>41.745999999999995</v>
      </c>
      <c r="E44" s="143">
        <v>0.7400000000000001</v>
      </c>
      <c r="F44" s="142">
        <v>1.005</v>
      </c>
      <c r="G44" s="141">
        <f t="shared" si="7"/>
        <v>61.051</v>
      </c>
      <c r="H44" s="145">
        <f t="shared" si="1"/>
        <v>0.002769042924678277</v>
      </c>
      <c r="I44" s="144">
        <v>17.24</v>
      </c>
      <c r="J44" s="142">
        <v>35.36</v>
      </c>
      <c r="K44" s="143">
        <v>0.8069999999999999</v>
      </c>
      <c r="L44" s="142">
        <v>1.8840000000000001</v>
      </c>
      <c r="M44" s="141">
        <f t="shared" si="8"/>
        <v>55.291</v>
      </c>
      <c r="N44" s="147">
        <f t="shared" si="9"/>
        <v>0.10417608652402754</v>
      </c>
      <c r="O44" s="146">
        <v>31.18</v>
      </c>
      <c r="P44" s="142">
        <v>72.38799999999999</v>
      </c>
      <c r="Q44" s="143">
        <v>1.165</v>
      </c>
      <c r="R44" s="142">
        <v>5.14</v>
      </c>
      <c r="S44" s="141">
        <f t="shared" si="10"/>
        <v>109.87299999999999</v>
      </c>
      <c r="T44" s="145">
        <f t="shared" si="5"/>
        <v>0.002582449385068533</v>
      </c>
      <c r="U44" s="144">
        <v>23.22</v>
      </c>
      <c r="V44" s="142">
        <v>58.379999999999995</v>
      </c>
      <c r="W44" s="143">
        <v>1.3270000000000002</v>
      </c>
      <c r="X44" s="142">
        <v>3.5940000000000003</v>
      </c>
      <c r="Y44" s="141">
        <f t="shared" si="11"/>
        <v>86.52099999999999</v>
      </c>
      <c r="Z44" s="140">
        <f t="shared" si="12"/>
        <v>0.2698997931138105</v>
      </c>
    </row>
    <row r="45" spans="1:26" ht="18.75" customHeight="1">
      <c r="A45" s="148" t="s">
        <v>376</v>
      </c>
      <c r="B45" s="377" t="s">
        <v>377</v>
      </c>
      <c r="C45" s="146">
        <v>25.199</v>
      </c>
      <c r="D45" s="142">
        <v>18.813</v>
      </c>
      <c r="E45" s="143">
        <v>6.566</v>
      </c>
      <c r="F45" s="142">
        <v>6.488000000000001</v>
      </c>
      <c r="G45" s="141">
        <f t="shared" si="7"/>
        <v>57.066</v>
      </c>
      <c r="H45" s="145">
        <f t="shared" si="1"/>
        <v>0.002588298365951263</v>
      </c>
      <c r="I45" s="144">
        <v>26.948000000000004</v>
      </c>
      <c r="J45" s="142">
        <v>26.951999999999998</v>
      </c>
      <c r="K45" s="143">
        <v>20.758</v>
      </c>
      <c r="L45" s="142">
        <v>18.721000000000004</v>
      </c>
      <c r="M45" s="141">
        <f t="shared" si="8"/>
        <v>93.379</v>
      </c>
      <c r="N45" s="147">
        <f t="shared" si="9"/>
        <v>-0.3888775848959616</v>
      </c>
      <c r="O45" s="146">
        <v>44.94800000000001</v>
      </c>
      <c r="P45" s="142">
        <v>39.080999999999996</v>
      </c>
      <c r="Q45" s="143">
        <v>19.447</v>
      </c>
      <c r="R45" s="142">
        <v>16.879999999999995</v>
      </c>
      <c r="S45" s="141">
        <f t="shared" si="10"/>
        <v>120.356</v>
      </c>
      <c r="T45" s="145">
        <f t="shared" si="5"/>
        <v>0.002828841282110331</v>
      </c>
      <c r="U45" s="144">
        <v>41.641</v>
      </c>
      <c r="V45" s="142">
        <v>50.807000000000016</v>
      </c>
      <c r="W45" s="143">
        <v>32.368</v>
      </c>
      <c r="X45" s="142">
        <v>29.203</v>
      </c>
      <c r="Y45" s="141">
        <f t="shared" si="11"/>
        <v>154.019</v>
      </c>
      <c r="Z45" s="140">
        <f t="shared" si="12"/>
        <v>-0.2185639434095794</v>
      </c>
    </row>
    <row r="46" spans="1:26" ht="18.75" customHeight="1">
      <c r="A46" s="148" t="s">
        <v>448</v>
      </c>
      <c r="B46" s="377" t="s">
        <v>449</v>
      </c>
      <c r="C46" s="146">
        <v>8.5</v>
      </c>
      <c r="D46" s="142">
        <v>22.6</v>
      </c>
      <c r="E46" s="143">
        <v>7.21</v>
      </c>
      <c r="F46" s="142">
        <v>15.59</v>
      </c>
      <c r="G46" s="141">
        <f t="shared" si="7"/>
        <v>53.900000000000006</v>
      </c>
      <c r="H46" s="145">
        <f t="shared" si="1"/>
        <v>0.0024447005559312565</v>
      </c>
      <c r="I46" s="144">
        <v>10.5</v>
      </c>
      <c r="J46" s="142">
        <v>18.3</v>
      </c>
      <c r="K46" s="143">
        <v>8.86</v>
      </c>
      <c r="L46" s="142">
        <v>15.563999999999998</v>
      </c>
      <c r="M46" s="141">
        <f t="shared" si="8"/>
        <v>53.224</v>
      </c>
      <c r="N46" s="147">
        <f t="shared" si="9"/>
        <v>0.012701037126108705</v>
      </c>
      <c r="O46" s="146">
        <v>21.5</v>
      </c>
      <c r="P46" s="142">
        <v>45.117</v>
      </c>
      <c r="Q46" s="143">
        <v>16.138</v>
      </c>
      <c r="R46" s="142">
        <v>32.416999999999994</v>
      </c>
      <c r="S46" s="141">
        <f t="shared" si="10"/>
        <v>115.172</v>
      </c>
      <c r="T46" s="145">
        <f t="shared" si="5"/>
        <v>0.0027069968106551486</v>
      </c>
      <c r="U46" s="144">
        <v>27.673000000000002</v>
      </c>
      <c r="V46" s="142">
        <v>43.626</v>
      </c>
      <c r="W46" s="143">
        <v>17.032</v>
      </c>
      <c r="X46" s="142">
        <v>34.751</v>
      </c>
      <c r="Y46" s="141">
        <f t="shared" si="11"/>
        <v>123.082</v>
      </c>
      <c r="Z46" s="140">
        <f t="shared" si="12"/>
        <v>-0.06426609902341529</v>
      </c>
    </row>
    <row r="47" spans="1:26" ht="18.75" customHeight="1">
      <c r="A47" s="148" t="s">
        <v>402</v>
      </c>
      <c r="B47" s="377" t="s">
        <v>403</v>
      </c>
      <c r="C47" s="146">
        <v>24.154999999999998</v>
      </c>
      <c r="D47" s="142">
        <v>22.589</v>
      </c>
      <c r="E47" s="143">
        <v>0.525</v>
      </c>
      <c r="F47" s="142">
        <v>0.6</v>
      </c>
      <c r="G47" s="141">
        <f t="shared" si="7"/>
        <v>47.869</v>
      </c>
      <c r="H47" s="145">
        <f t="shared" si="1"/>
        <v>0.0021711571597750148</v>
      </c>
      <c r="I47" s="144">
        <v>23.9</v>
      </c>
      <c r="J47" s="142">
        <v>20.271</v>
      </c>
      <c r="K47" s="143">
        <v>1.55</v>
      </c>
      <c r="L47" s="142">
        <v>1</v>
      </c>
      <c r="M47" s="141">
        <f t="shared" si="8"/>
        <v>46.721</v>
      </c>
      <c r="N47" s="147">
        <f t="shared" si="9"/>
        <v>0.024571391879454785</v>
      </c>
      <c r="O47" s="146">
        <v>45.485</v>
      </c>
      <c r="P47" s="142">
        <v>41.842</v>
      </c>
      <c r="Q47" s="143">
        <v>0.5900000000000001</v>
      </c>
      <c r="R47" s="142">
        <v>3.665</v>
      </c>
      <c r="S47" s="141">
        <f t="shared" si="10"/>
        <v>91.58200000000001</v>
      </c>
      <c r="T47" s="145">
        <f t="shared" si="5"/>
        <v>0.0021525386544769547</v>
      </c>
      <c r="U47" s="144">
        <v>36.016999999999996</v>
      </c>
      <c r="V47" s="142">
        <v>31.329</v>
      </c>
      <c r="W47" s="143">
        <v>2.5300000000000002</v>
      </c>
      <c r="X47" s="142">
        <v>1</v>
      </c>
      <c r="Y47" s="141">
        <f t="shared" si="11"/>
        <v>70.876</v>
      </c>
      <c r="Z47" s="140">
        <f t="shared" si="12"/>
        <v>0.2921440261865793</v>
      </c>
    </row>
    <row r="48" spans="1:26" ht="18.75" customHeight="1">
      <c r="A48" s="148" t="s">
        <v>428</v>
      </c>
      <c r="B48" s="377" t="s">
        <v>429</v>
      </c>
      <c r="C48" s="146">
        <v>0.494</v>
      </c>
      <c r="D48" s="142">
        <v>3.956</v>
      </c>
      <c r="E48" s="143">
        <v>24.968</v>
      </c>
      <c r="F48" s="142">
        <v>18.277</v>
      </c>
      <c r="G48" s="141">
        <f t="shared" si="7"/>
        <v>47.695</v>
      </c>
      <c r="H48" s="145">
        <f t="shared" si="1"/>
        <v>0.002163265176533233</v>
      </c>
      <c r="I48" s="144">
        <v>9.318999999999999</v>
      </c>
      <c r="J48" s="142">
        <v>10.061</v>
      </c>
      <c r="K48" s="143">
        <v>28.969000000000005</v>
      </c>
      <c r="L48" s="142">
        <v>21.041000000000004</v>
      </c>
      <c r="M48" s="141">
        <f t="shared" si="8"/>
        <v>69.39000000000001</v>
      </c>
      <c r="N48" s="147">
        <f t="shared" si="9"/>
        <v>-0.31265312004611634</v>
      </c>
      <c r="O48" s="146">
        <v>1.319</v>
      </c>
      <c r="P48" s="142">
        <v>9.844000000000001</v>
      </c>
      <c r="Q48" s="143">
        <v>42.388999999999996</v>
      </c>
      <c r="R48" s="142">
        <v>40.49099999999999</v>
      </c>
      <c r="S48" s="141">
        <f t="shared" si="10"/>
        <v>94.04299999999998</v>
      </c>
      <c r="T48" s="145">
        <f t="shared" si="5"/>
        <v>0.002210381872889609</v>
      </c>
      <c r="U48" s="144">
        <v>10.032</v>
      </c>
      <c r="V48" s="142">
        <v>17.025</v>
      </c>
      <c r="W48" s="143">
        <v>45.11599999999999</v>
      </c>
      <c r="X48" s="142">
        <v>46.374999999999986</v>
      </c>
      <c r="Y48" s="141">
        <f t="shared" si="11"/>
        <v>118.54799999999997</v>
      </c>
      <c r="Z48" s="140">
        <f t="shared" si="12"/>
        <v>-0.20670951850727137</v>
      </c>
    </row>
    <row r="49" spans="1:26" ht="18.75" customHeight="1">
      <c r="A49" s="148" t="s">
        <v>450</v>
      </c>
      <c r="B49" s="377" t="s">
        <v>450</v>
      </c>
      <c r="C49" s="146">
        <v>17.82</v>
      </c>
      <c r="D49" s="142">
        <v>26.22</v>
      </c>
      <c r="E49" s="143">
        <v>0.755</v>
      </c>
      <c r="F49" s="142">
        <v>0.968</v>
      </c>
      <c r="G49" s="141">
        <f t="shared" si="7"/>
        <v>45.763000000000005</v>
      </c>
      <c r="H49" s="145">
        <f t="shared" si="1"/>
        <v>0.002075636948814139</v>
      </c>
      <c r="I49" s="144">
        <v>5.1</v>
      </c>
      <c r="J49" s="142">
        <v>12.44</v>
      </c>
      <c r="K49" s="143">
        <v>0.24600000000000002</v>
      </c>
      <c r="L49" s="142">
        <v>0.292</v>
      </c>
      <c r="M49" s="141">
        <f t="shared" si="8"/>
        <v>18.078</v>
      </c>
      <c r="N49" s="147" t="s">
        <v>50</v>
      </c>
      <c r="O49" s="146">
        <v>32.38</v>
      </c>
      <c r="P49" s="142">
        <v>39.160000000000004</v>
      </c>
      <c r="Q49" s="143">
        <v>1.2900000000000003</v>
      </c>
      <c r="R49" s="142">
        <v>1.9560000000000002</v>
      </c>
      <c r="S49" s="141">
        <f t="shared" si="10"/>
        <v>74.78600000000002</v>
      </c>
      <c r="T49" s="145">
        <f t="shared" si="5"/>
        <v>0.0017577663275939984</v>
      </c>
      <c r="U49" s="144">
        <v>10.580000000000002</v>
      </c>
      <c r="V49" s="142">
        <v>25.700000000000003</v>
      </c>
      <c r="W49" s="143">
        <v>1.1760000000000002</v>
      </c>
      <c r="X49" s="142">
        <v>1.2269999999999999</v>
      </c>
      <c r="Y49" s="141">
        <f t="shared" si="11"/>
        <v>38.683</v>
      </c>
      <c r="Z49" s="140">
        <f t="shared" si="12"/>
        <v>0.9333040353643725</v>
      </c>
    </row>
    <row r="50" spans="1:26" ht="18.75" customHeight="1">
      <c r="A50" s="148" t="s">
        <v>392</v>
      </c>
      <c r="B50" s="377" t="s">
        <v>393</v>
      </c>
      <c r="C50" s="146">
        <v>18.656</v>
      </c>
      <c r="D50" s="142">
        <v>20.968</v>
      </c>
      <c r="E50" s="143">
        <v>2.66</v>
      </c>
      <c r="F50" s="142">
        <v>2.353</v>
      </c>
      <c r="G50" s="141">
        <f t="shared" si="7"/>
        <v>44.63699999999999</v>
      </c>
      <c r="H50" s="145">
        <f t="shared" si="1"/>
        <v>0.002024565838870194</v>
      </c>
      <c r="I50" s="144">
        <v>10.813999999999998</v>
      </c>
      <c r="J50" s="142">
        <v>17.871000000000002</v>
      </c>
      <c r="K50" s="143">
        <v>3.66</v>
      </c>
      <c r="L50" s="142">
        <v>4.199999999999999</v>
      </c>
      <c r="M50" s="141">
        <f t="shared" si="8"/>
        <v>36.545</v>
      </c>
      <c r="N50" s="147">
        <f t="shared" si="9"/>
        <v>0.22142563962238304</v>
      </c>
      <c r="O50" s="146">
        <v>23.869</v>
      </c>
      <c r="P50" s="142">
        <v>39.257</v>
      </c>
      <c r="Q50" s="143">
        <v>6.949999999999998</v>
      </c>
      <c r="R50" s="142">
        <v>6.893000000000001</v>
      </c>
      <c r="S50" s="141">
        <f t="shared" si="10"/>
        <v>76.969</v>
      </c>
      <c r="T50" s="145">
        <f t="shared" si="5"/>
        <v>0.001809075448193277</v>
      </c>
      <c r="U50" s="144">
        <v>15.727999999999998</v>
      </c>
      <c r="V50" s="142">
        <v>32.921</v>
      </c>
      <c r="W50" s="143">
        <v>4.642999999999999</v>
      </c>
      <c r="X50" s="142">
        <v>5.472999999999999</v>
      </c>
      <c r="Y50" s="141">
        <f t="shared" si="11"/>
        <v>58.765</v>
      </c>
      <c r="Z50" s="140">
        <f t="shared" si="12"/>
        <v>0.30977622734620947</v>
      </c>
    </row>
    <row r="51" spans="1:26" ht="18.75" customHeight="1">
      <c r="A51" s="148" t="s">
        <v>378</v>
      </c>
      <c r="B51" s="377" t="s">
        <v>379</v>
      </c>
      <c r="C51" s="146">
        <v>14.852</v>
      </c>
      <c r="D51" s="142">
        <v>12.485</v>
      </c>
      <c r="E51" s="143">
        <v>5.62</v>
      </c>
      <c r="F51" s="142">
        <v>5.181</v>
      </c>
      <c r="G51" s="141">
        <f t="shared" si="7"/>
        <v>38.138</v>
      </c>
      <c r="H51" s="145">
        <f t="shared" si="1"/>
        <v>0.0017297957291670916</v>
      </c>
      <c r="I51" s="144">
        <v>7.122999999999999</v>
      </c>
      <c r="J51" s="142">
        <v>10.075999999999999</v>
      </c>
      <c r="K51" s="143">
        <v>0.05</v>
      </c>
      <c r="L51" s="142">
        <v>0.05</v>
      </c>
      <c r="M51" s="141">
        <f t="shared" si="8"/>
        <v>17.299</v>
      </c>
      <c r="N51" s="147">
        <f t="shared" si="9"/>
        <v>1.2046361061333024</v>
      </c>
      <c r="O51" s="146">
        <v>30.675999999999995</v>
      </c>
      <c r="P51" s="142">
        <v>27.634</v>
      </c>
      <c r="Q51" s="143">
        <v>21.717</v>
      </c>
      <c r="R51" s="142">
        <v>8.507</v>
      </c>
      <c r="S51" s="141">
        <f t="shared" si="10"/>
        <v>88.53399999999999</v>
      </c>
      <c r="T51" s="145">
        <f t="shared" si="5"/>
        <v>0.002080898618019509</v>
      </c>
      <c r="U51" s="144">
        <v>12.331000000000001</v>
      </c>
      <c r="V51" s="142">
        <v>18.804000000000002</v>
      </c>
      <c r="W51" s="143">
        <v>1.024</v>
      </c>
      <c r="X51" s="142">
        <v>0.459</v>
      </c>
      <c r="Y51" s="141">
        <f t="shared" si="11"/>
        <v>32.61800000000001</v>
      </c>
      <c r="Z51" s="140">
        <f t="shared" si="12"/>
        <v>1.7142681954748902</v>
      </c>
    </row>
    <row r="52" spans="1:26" ht="18.75" customHeight="1">
      <c r="A52" s="148" t="s">
        <v>451</v>
      </c>
      <c r="B52" s="377" t="s">
        <v>452</v>
      </c>
      <c r="C52" s="146">
        <v>7.46</v>
      </c>
      <c r="D52" s="142">
        <v>29.62</v>
      </c>
      <c r="E52" s="143">
        <v>0</v>
      </c>
      <c r="F52" s="142">
        <v>0.08</v>
      </c>
      <c r="G52" s="141">
        <f t="shared" si="7"/>
        <v>37.16</v>
      </c>
      <c r="H52" s="145">
        <f t="shared" si="1"/>
        <v>0.0016854373406012147</v>
      </c>
      <c r="I52" s="144">
        <v>23.24</v>
      </c>
      <c r="J52" s="142">
        <v>44.38</v>
      </c>
      <c r="K52" s="143">
        <v>0.07</v>
      </c>
      <c r="L52" s="142">
        <v>0.135</v>
      </c>
      <c r="M52" s="141">
        <f t="shared" si="8"/>
        <v>67.825</v>
      </c>
      <c r="N52" s="147">
        <f t="shared" si="9"/>
        <v>-0.45211942499078517</v>
      </c>
      <c r="O52" s="146">
        <v>32.94</v>
      </c>
      <c r="P52" s="142">
        <v>86.65</v>
      </c>
      <c r="Q52" s="143">
        <v>0</v>
      </c>
      <c r="R52" s="142">
        <v>0.08</v>
      </c>
      <c r="S52" s="141">
        <f t="shared" si="10"/>
        <v>119.67</v>
      </c>
      <c r="T52" s="145">
        <f t="shared" si="5"/>
        <v>0.002812717573117612</v>
      </c>
      <c r="U52" s="144">
        <v>33.6</v>
      </c>
      <c r="V52" s="142">
        <v>79.102</v>
      </c>
      <c r="W52" s="143">
        <v>0.07</v>
      </c>
      <c r="X52" s="142">
        <v>0.135</v>
      </c>
      <c r="Y52" s="141">
        <f t="shared" si="11"/>
        <v>112.907</v>
      </c>
      <c r="Z52" s="140">
        <f t="shared" si="12"/>
        <v>0.0598988548097108</v>
      </c>
    </row>
    <row r="53" spans="1:26" ht="18.75" customHeight="1">
      <c r="A53" s="148" t="s">
        <v>430</v>
      </c>
      <c r="B53" s="377" t="s">
        <v>431</v>
      </c>
      <c r="C53" s="146">
        <v>2.206</v>
      </c>
      <c r="D53" s="142">
        <v>17.301000000000002</v>
      </c>
      <c r="E53" s="143">
        <v>3.256</v>
      </c>
      <c r="F53" s="142">
        <v>13.82</v>
      </c>
      <c r="G53" s="141">
        <f t="shared" si="7"/>
        <v>36.583</v>
      </c>
      <c r="H53" s="145">
        <f t="shared" si="1"/>
        <v>0.0016592667984718578</v>
      </c>
      <c r="I53" s="144">
        <v>0</v>
      </c>
      <c r="J53" s="142">
        <v>3.237</v>
      </c>
      <c r="K53" s="143">
        <v>2.729</v>
      </c>
      <c r="L53" s="142">
        <v>2.4450000000000003</v>
      </c>
      <c r="M53" s="141">
        <f t="shared" si="8"/>
        <v>8.411000000000001</v>
      </c>
      <c r="N53" s="147">
        <f t="shared" si="9"/>
        <v>3.3494233741528943</v>
      </c>
      <c r="O53" s="146">
        <v>3.9870000000000005</v>
      </c>
      <c r="P53" s="142">
        <v>25.444000000000003</v>
      </c>
      <c r="Q53" s="143">
        <v>8.091</v>
      </c>
      <c r="R53" s="142">
        <v>18.599999999999998</v>
      </c>
      <c r="S53" s="141">
        <f t="shared" si="10"/>
        <v>56.122</v>
      </c>
      <c r="T53" s="145">
        <f t="shared" si="5"/>
        <v>0.0013190886240369902</v>
      </c>
      <c r="U53" s="144">
        <v>0</v>
      </c>
      <c r="V53" s="142">
        <v>5.662</v>
      </c>
      <c r="W53" s="143">
        <v>4.3260000000000005</v>
      </c>
      <c r="X53" s="142">
        <v>3.8070000000000004</v>
      </c>
      <c r="Y53" s="141">
        <f t="shared" si="11"/>
        <v>13.795</v>
      </c>
      <c r="Z53" s="140">
        <f t="shared" si="12"/>
        <v>3.068285610728525</v>
      </c>
    </row>
    <row r="54" spans="1:26" ht="18.75" customHeight="1">
      <c r="A54" s="148" t="s">
        <v>453</v>
      </c>
      <c r="B54" s="377" t="s">
        <v>453</v>
      </c>
      <c r="C54" s="146">
        <v>10.549999999999999</v>
      </c>
      <c r="D54" s="142">
        <v>11.745000000000001</v>
      </c>
      <c r="E54" s="143">
        <v>5.05</v>
      </c>
      <c r="F54" s="142">
        <v>8.350000000000001</v>
      </c>
      <c r="G54" s="141">
        <f t="shared" si="7"/>
        <v>35.69500000000001</v>
      </c>
      <c r="H54" s="145">
        <f t="shared" si="1"/>
        <v>0.0016189904702034546</v>
      </c>
      <c r="I54" s="144">
        <v>12.902999999999999</v>
      </c>
      <c r="J54" s="142">
        <v>16.490000000000002</v>
      </c>
      <c r="K54" s="143">
        <v>0.04</v>
      </c>
      <c r="L54" s="142">
        <v>0.25</v>
      </c>
      <c r="M54" s="141">
        <f t="shared" si="8"/>
        <v>29.683</v>
      </c>
      <c r="N54" s="147">
        <f t="shared" si="9"/>
        <v>0.20254017451066297</v>
      </c>
      <c r="O54" s="146">
        <v>24.802999999999997</v>
      </c>
      <c r="P54" s="142">
        <v>27.567999999999998</v>
      </c>
      <c r="Q54" s="143">
        <v>5.05</v>
      </c>
      <c r="R54" s="142">
        <v>8.350000000000001</v>
      </c>
      <c r="S54" s="141">
        <f t="shared" si="10"/>
        <v>65.77099999999999</v>
      </c>
      <c r="T54" s="145">
        <f t="shared" si="5"/>
        <v>0.00154587822763866</v>
      </c>
      <c r="U54" s="144">
        <v>18.447000000000003</v>
      </c>
      <c r="V54" s="142">
        <v>26.336</v>
      </c>
      <c r="W54" s="143">
        <v>0.04</v>
      </c>
      <c r="X54" s="142">
        <v>0.25</v>
      </c>
      <c r="Y54" s="141">
        <f t="shared" si="11"/>
        <v>45.073</v>
      </c>
      <c r="Z54" s="140">
        <f t="shared" si="12"/>
        <v>0.45921061389301765</v>
      </c>
    </row>
    <row r="55" spans="1:26" ht="18.75" customHeight="1">
      <c r="A55" s="148" t="s">
        <v>390</v>
      </c>
      <c r="B55" s="377" t="s">
        <v>391</v>
      </c>
      <c r="C55" s="146">
        <v>6.048</v>
      </c>
      <c r="D55" s="142">
        <v>26.593000000000004</v>
      </c>
      <c r="E55" s="143">
        <v>0.05</v>
      </c>
      <c r="F55" s="142">
        <v>0.01</v>
      </c>
      <c r="G55" s="141">
        <f t="shared" si="7"/>
        <v>32.701</v>
      </c>
      <c r="H55" s="145">
        <f t="shared" si="1"/>
        <v>0.0014831939309741745</v>
      </c>
      <c r="I55" s="144">
        <v>8.124</v>
      </c>
      <c r="J55" s="142">
        <v>21.108999999999998</v>
      </c>
      <c r="K55" s="143">
        <v>0.462</v>
      </c>
      <c r="L55" s="142">
        <v>0.462</v>
      </c>
      <c r="M55" s="141">
        <f t="shared" si="8"/>
        <v>30.156999999999996</v>
      </c>
      <c r="N55" s="147">
        <f t="shared" si="9"/>
        <v>0.08435852372583486</v>
      </c>
      <c r="O55" s="146">
        <v>12.219000000000003</v>
      </c>
      <c r="P55" s="142">
        <v>50.226</v>
      </c>
      <c r="Q55" s="143">
        <v>0.451</v>
      </c>
      <c r="R55" s="142">
        <v>1.135</v>
      </c>
      <c r="S55" s="141">
        <f t="shared" si="10"/>
        <v>64.031</v>
      </c>
      <c r="T55" s="145">
        <f t="shared" si="5"/>
        <v>0.0015049813564326385</v>
      </c>
      <c r="U55" s="144">
        <v>17.704</v>
      </c>
      <c r="V55" s="142">
        <v>42.476</v>
      </c>
      <c r="W55" s="143">
        <v>0.8510000000000001</v>
      </c>
      <c r="X55" s="142">
        <v>0.801</v>
      </c>
      <c r="Y55" s="141">
        <f t="shared" si="11"/>
        <v>61.832</v>
      </c>
      <c r="Z55" s="140">
        <f t="shared" si="12"/>
        <v>0.03556410919912034</v>
      </c>
    </row>
    <row r="56" spans="1:26" ht="18.75" customHeight="1">
      <c r="A56" s="148" t="s">
        <v>410</v>
      </c>
      <c r="B56" s="377" t="s">
        <v>411</v>
      </c>
      <c r="C56" s="146">
        <v>0</v>
      </c>
      <c r="D56" s="142">
        <v>0</v>
      </c>
      <c r="E56" s="143">
        <v>14.689</v>
      </c>
      <c r="F56" s="142">
        <v>16.757</v>
      </c>
      <c r="G56" s="141">
        <f t="shared" si="7"/>
        <v>31.446</v>
      </c>
      <c r="H56" s="145">
        <f t="shared" si="1"/>
        <v>0.0014262718679371852</v>
      </c>
      <c r="I56" s="144">
        <v>0</v>
      </c>
      <c r="J56" s="142">
        <v>0</v>
      </c>
      <c r="K56" s="143">
        <v>13.689</v>
      </c>
      <c r="L56" s="142">
        <v>18.189</v>
      </c>
      <c r="M56" s="141">
        <f t="shared" si="8"/>
        <v>31.878</v>
      </c>
      <c r="N56" s="147">
        <f t="shared" si="9"/>
        <v>-0.013551665725578754</v>
      </c>
      <c r="O56" s="146">
        <v>0</v>
      </c>
      <c r="P56" s="142">
        <v>0</v>
      </c>
      <c r="Q56" s="143">
        <v>35.461</v>
      </c>
      <c r="R56" s="142">
        <v>36.730000000000004</v>
      </c>
      <c r="S56" s="141">
        <f t="shared" si="10"/>
        <v>72.191</v>
      </c>
      <c r="T56" s="145">
        <f t="shared" si="5"/>
        <v>0.0016967735800194998</v>
      </c>
      <c r="U56" s="144">
        <v>0</v>
      </c>
      <c r="V56" s="142">
        <v>0</v>
      </c>
      <c r="W56" s="143">
        <v>30.825</v>
      </c>
      <c r="X56" s="142">
        <v>43.597</v>
      </c>
      <c r="Y56" s="141">
        <f t="shared" si="11"/>
        <v>74.422</v>
      </c>
      <c r="Z56" s="140">
        <f t="shared" si="12"/>
        <v>-0.0299776947676762</v>
      </c>
    </row>
    <row r="57" spans="1:26" ht="18.75" customHeight="1">
      <c r="A57" s="148" t="s">
        <v>454</v>
      </c>
      <c r="B57" s="377" t="s">
        <v>455</v>
      </c>
      <c r="C57" s="146">
        <v>10</v>
      </c>
      <c r="D57" s="142">
        <v>19.6</v>
      </c>
      <c r="E57" s="143">
        <v>0</v>
      </c>
      <c r="F57" s="142">
        <v>0</v>
      </c>
      <c r="G57" s="141">
        <f t="shared" si="7"/>
        <v>29.6</v>
      </c>
      <c r="H57" s="145">
        <f t="shared" si="1"/>
        <v>0.0013425442756134541</v>
      </c>
      <c r="I57" s="144">
        <v>3</v>
      </c>
      <c r="J57" s="142">
        <v>5</v>
      </c>
      <c r="K57" s="143"/>
      <c r="L57" s="142"/>
      <c r="M57" s="141">
        <f t="shared" si="8"/>
        <v>8</v>
      </c>
      <c r="N57" s="147">
        <f t="shared" si="9"/>
        <v>2.7</v>
      </c>
      <c r="O57" s="146">
        <v>13</v>
      </c>
      <c r="P57" s="142">
        <v>42</v>
      </c>
      <c r="Q57" s="143"/>
      <c r="R57" s="142"/>
      <c r="S57" s="141">
        <f t="shared" si="10"/>
        <v>55</v>
      </c>
      <c r="T57" s="145">
        <f t="shared" si="5"/>
        <v>0.0012927171932937969</v>
      </c>
      <c r="U57" s="144">
        <v>11</v>
      </c>
      <c r="V57" s="142">
        <v>12.9</v>
      </c>
      <c r="W57" s="143"/>
      <c r="X57" s="142"/>
      <c r="Y57" s="141">
        <f t="shared" si="11"/>
        <v>23.9</v>
      </c>
      <c r="Z57" s="140">
        <f t="shared" si="12"/>
        <v>1.3012552301255234</v>
      </c>
    </row>
    <row r="58" spans="1:26" ht="18.75" customHeight="1">
      <c r="A58" s="148" t="s">
        <v>432</v>
      </c>
      <c r="B58" s="377" t="s">
        <v>433</v>
      </c>
      <c r="C58" s="146">
        <v>1.557</v>
      </c>
      <c r="D58" s="142">
        <v>4.82</v>
      </c>
      <c r="E58" s="143">
        <v>14.163</v>
      </c>
      <c r="F58" s="142">
        <v>6.704</v>
      </c>
      <c r="G58" s="141">
        <f t="shared" si="7"/>
        <v>27.244</v>
      </c>
      <c r="H58" s="145">
        <f t="shared" si="1"/>
        <v>0.0012356850082707075</v>
      </c>
      <c r="I58" s="144">
        <v>0.862</v>
      </c>
      <c r="J58" s="142">
        <v>1.702</v>
      </c>
      <c r="K58" s="143">
        <v>6.589</v>
      </c>
      <c r="L58" s="142">
        <v>8.409</v>
      </c>
      <c r="M58" s="141">
        <f t="shared" si="8"/>
        <v>17.562</v>
      </c>
      <c r="N58" s="147">
        <f t="shared" si="9"/>
        <v>0.5513039517139278</v>
      </c>
      <c r="O58" s="146">
        <v>2.771</v>
      </c>
      <c r="P58" s="142">
        <v>8.683</v>
      </c>
      <c r="Q58" s="143">
        <v>19.822999999999997</v>
      </c>
      <c r="R58" s="142">
        <v>16.819</v>
      </c>
      <c r="S58" s="141">
        <f t="shared" si="10"/>
        <v>48.096</v>
      </c>
      <c r="T58" s="145">
        <f t="shared" si="5"/>
        <v>0.0011304459296119717</v>
      </c>
      <c r="U58" s="144">
        <v>0.88</v>
      </c>
      <c r="V58" s="142">
        <v>3.177</v>
      </c>
      <c r="W58" s="143">
        <v>14.801999999999998</v>
      </c>
      <c r="X58" s="142">
        <v>19.437</v>
      </c>
      <c r="Y58" s="141">
        <f t="shared" si="11"/>
        <v>38.296</v>
      </c>
      <c r="Z58" s="140">
        <f t="shared" si="12"/>
        <v>0.2559013996239816</v>
      </c>
    </row>
    <row r="59" spans="1:26" ht="18.75" customHeight="1">
      <c r="A59" s="148" t="s">
        <v>384</v>
      </c>
      <c r="B59" s="377" t="s">
        <v>385</v>
      </c>
      <c r="C59" s="146">
        <v>5.914999999999999</v>
      </c>
      <c r="D59" s="142">
        <v>18.263</v>
      </c>
      <c r="E59" s="143">
        <v>0.05</v>
      </c>
      <c r="F59" s="142">
        <v>0</v>
      </c>
      <c r="G59" s="141">
        <f t="shared" si="7"/>
        <v>24.228</v>
      </c>
      <c r="H59" s="145">
        <f t="shared" si="1"/>
        <v>0.0010988906320798233</v>
      </c>
      <c r="I59" s="144">
        <v>5.036</v>
      </c>
      <c r="J59" s="142">
        <v>14.645</v>
      </c>
      <c r="K59" s="143">
        <v>1.5</v>
      </c>
      <c r="L59" s="142">
        <v>1.6</v>
      </c>
      <c r="M59" s="141">
        <f t="shared" si="8"/>
        <v>22.781</v>
      </c>
      <c r="N59" s="147">
        <f t="shared" si="9"/>
        <v>0.06351784381721615</v>
      </c>
      <c r="O59" s="146">
        <v>12.550999999999998</v>
      </c>
      <c r="P59" s="142">
        <v>40.288</v>
      </c>
      <c r="Q59" s="143">
        <v>0.169</v>
      </c>
      <c r="R59" s="142">
        <v>0.195</v>
      </c>
      <c r="S59" s="141">
        <f t="shared" si="10"/>
        <v>53.202999999999996</v>
      </c>
      <c r="T59" s="145">
        <f t="shared" si="5"/>
        <v>0.0012504805969965431</v>
      </c>
      <c r="U59" s="144">
        <v>10.598000000000003</v>
      </c>
      <c r="V59" s="142">
        <v>25.096999999999994</v>
      </c>
      <c r="W59" s="143">
        <v>1.6</v>
      </c>
      <c r="X59" s="142">
        <v>2.095</v>
      </c>
      <c r="Y59" s="141">
        <f t="shared" si="11"/>
        <v>39.38999999999999</v>
      </c>
      <c r="Z59" s="140">
        <f t="shared" si="12"/>
        <v>0.35067275958365074</v>
      </c>
    </row>
    <row r="60" spans="1:26" ht="18.75" customHeight="1" thickBot="1">
      <c r="A60" s="139" t="s">
        <v>56</v>
      </c>
      <c r="B60" s="378" t="s">
        <v>56</v>
      </c>
      <c r="C60" s="137">
        <v>54.877</v>
      </c>
      <c r="D60" s="133">
        <v>61.874999999999986</v>
      </c>
      <c r="E60" s="134">
        <v>127.49300000000001</v>
      </c>
      <c r="F60" s="133">
        <v>169.31099999999995</v>
      </c>
      <c r="G60" s="132">
        <f t="shared" si="7"/>
        <v>413.5559999999999</v>
      </c>
      <c r="H60" s="136">
        <f t="shared" si="1"/>
        <v>0.018757339204243162</v>
      </c>
      <c r="I60" s="135">
        <v>44.628</v>
      </c>
      <c r="J60" s="133">
        <v>98.12</v>
      </c>
      <c r="K60" s="134">
        <v>132.247</v>
      </c>
      <c r="L60" s="133">
        <v>177.23700000000002</v>
      </c>
      <c r="M60" s="132">
        <f t="shared" si="8"/>
        <v>452.232</v>
      </c>
      <c r="N60" s="138">
        <f t="shared" si="9"/>
        <v>-0.08552247518972589</v>
      </c>
      <c r="O60" s="137">
        <v>82.04400000000001</v>
      </c>
      <c r="P60" s="133">
        <v>175.86399999999998</v>
      </c>
      <c r="Q60" s="134">
        <v>301.01899999999983</v>
      </c>
      <c r="R60" s="133">
        <v>355.7109999999998</v>
      </c>
      <c r="S60" s="132">
        <f t="shared" si="10"/>
        <v>914.6379999999997</v>
      </c>
      <c r="T60" s="136">
        <f t="shared" si="5"/>
        <v>0.021497604877088208</v>
      </c>
      <c r="U60" s="135">
        <v>130.26099999999994</v>
      </c>
      <c r="V60" s="133">
        <v>237.934</v>
      </c>
      <c r="W60" s="134">
        <v>244.017</v>
      </c>
      <c r="X60" s="133">
        <v>344.6629999999998</v>
      </c>
      <c r="Y60" s="132">
        <f t="shared" si="11"/>
        <v>956.8749999999998</v>
      </c>
      <c r="Z60" s="131">
        <f t="shared" si="12"/>
        <v>-0.0441405617243632</v>
      </c>
    </row>
    <row r="61" spans="1:2" ht="16.5" thickTop="1">
      <c r="A61" s="130" t="s">
        <v>43</v>
      </c>
      <c r="B61" s="130"/>
    </row>
    <row r="62" spans="1:2" ht="15.75">
      <c r="A62" s="130" t="s">
        <v>42</v>
      </c>
      <c r="B62" s="130"/>
    </row>
    <row r="63" spans="1:3" ht="14.25">
      <c r="A63" s="379" t="s">
        <v>125</v>
      </c>
      <c r="B63" s="380"/>
      <c r="C63" s="380"/>
    </row>
  </sheetData>
  <sheetProtection/>
  <mergeCells count="27">
    <mergeCell ref="S7:S8"/>
    <mergeCell ref="U7:V7"/>
    <mergeCell ref="W7:X7"/>
    <mergeCell ref="N6:N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</mergeCells>
  <conditionalFormatting sqref="Z61:Z65536 N61:N65536 Z3 N3 N5:N8 Z5:Z8">
    <cfRule type="cellIs" priority="3" dxfId="90" operator="lessThan" stopIfTrue="1">
      <formula>0</formula>
    </cfRule>
  </conditionalFormatting>
  <conditionalFormatting sqref="Z9:Z60 N9:N60">
    <cfRule type="cellIs" priority="4" dxfId="90" operator="lessThan" stopIfTrue="1">
      <formula>0</formula>
    </cfRule>
    <cfRule type="cellIs" priority="5" dxfId="92" operator="greaterThanOrEqual" stopIfTrue="1">
      <formula>0</formula>
    </cfRule>
  </conditionalFormatting>
  <conditionalFormatting sqref="H6:H8">
    <cfRule type="cellIs" priority="2" dxfId="90" operator="lessThan" stopIfTrue="1">
      <formula>0</formula>
    </cfRule>
  </conditionalFormatting>
  <conditionalFormatting sqref="T6:T8">
    <cfRule type="cellIs" priority="1" dxfId="90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Z27"/>
  <sheetViews>
    <sheetView showGridLines="0" zoomScale="76" zoomScaleNormal="76" zoomScalePageLayoutView="0" workbookViewId="0" topLeftCell="A1">
      <selection activeCell="B1" sqref="B1"/>
    </sheetView>
  </sheetViews>
  <sheetFormatPr defaultColWidth="8.00390625" defaultRowHeight="15"/>
  <cols>
    <col min="1" max="1" width="25.421875" style="129" customWidth="1"/>
    <col min="2" max="2" width="38.140625" style="129" customWidth="1"/>
    <col min="3" max="3" width="11.00390625" style="129" customWidth="1"/>
    <col min="4" max="4" width="12.421875" style="129" bestFit="1" customWidth="1"/>
    <col min="5" max="5" width="8.57421875" style="129" bestFit="1" customWidth="1"/>
    <col min="6" max="6" width="10.57421875" style="129" bestFit="1" customWidth="1"/>
    <col min="7" max="7" width="10.140625" style="129" customWidth="1"/>
    <col min="8" max="8" width="10.7109375" style="129" customWidth="1"/>
    <col min="9" max="10" width="11.57421875" style="129" bestFit="1" customWidth="1"/>
    <col min="11" max="11" width="9.00390625" style="129" bestFit="1" customWidth="1"/>
    <col min="12" max="12" width="10.57421875" style="129" bestFit="1" customWidth="1"/>
    <col min="13" max="13" width="11.57421875" style="129" bestFit="1" customWidth="1"/>
    <col min="14" max="14" width="9.421875" style="129" customWidth="1"/>
    <col min="15" max="15" width="11.57421875" style="129" bestFit="1" customWidth="1"/>
    <col min="16" max="16" width="12.421875" style="129" bestFit="1" customWidth="1"/>
    <col min="17" max="17" width="9.421875" style="129" customWidth="1"/>
    <col min="18" max="18" width="10.57421875" style="129" bestFit="1" customWidth="1"/>
    <col min="19" max="19" width="11.8515625" style="129" customWidth="1"/>
    <col min="20" max="20" width="10.140625" style="129" customWidth="1"/>
    <col min="21" max="22" width="11.57421875" style="129" bestFit="1" customWidth="1"/>
    <col min="23" max="24" width="10.28125" style="129" customWidth="1"/>
    <col min="25" max="25" width="11.57421875" style="129" bestFit="1" customWidth="1"/>
    <col min="26" max="26" width="9.8515625" style="129" bestFit="1" customWidth="1"/>
    <col min="27" max="16384" width="8.00390625" style="129" customWidth="1"/>
  </cols>
  <sheetData>
    <row r="1" spans="1:2" ht="18.75" thickBot="1">
      <c r="A1" s="664" t="s">
        <v>28</v>
      </c>
      <c r="B1" s="665"/>
    </row>
    <row r="2" spans="25:26" ht="18">
      <c r="Y2" s="663"/>
      <c r="Z2" s="663"/>
    </row>
    <row r="3" ht="5.25" customHeight="1" thickBot="1"/>
    <row r="4" spans="1:26" ht="24.75" customHeight="1" thickTop="1">
      <c r="A4" s="552" t="s">
        <v>126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553"/>
      <c r="W4" s="553"/>
      <c r="X4" s="553"/>
      <c r="Y4" s="553"/>
      <c r="Z4" s="554"/>
    </row>
    <row r="5" spans="1:26" ht="21" customHeight="1" thickBot="1">
      <c r="A5" s="566" t="s">
        <v>45</v>
      </c>
      <c r="B5" s="567"/>
      <c r="C5" s="567"/>
      <c r="D5" s="567"/>
      <c r="E5" s="567"/>
      <c r="F5" s="567"/>
      <c r="G5" s="567"/>
      <c r="H5" s="567"/>
      <c r="I5" s="567"/>
      <c r="J5" s="567"/>
      <c r="K5" s="567"/>
      <c r="L5" s="567"/>
      <c r="M5" s="567"/>
      <c r="N5" s="567"/>
      <c r="O5" s="567"/>
      <c r="P5" s="567"/>
      <c r="Q5" s="567"/>
      <c r="R5" s="567"/>
      <c r="S5" s="567"/>
      <c r="T5" s="567"/>
      <c r="U5" s="567"/>
      <c r="V5" s="567"/>
      <c r="W5" s="567"/>
      <c r="X5" s="567"/>
      <c r="Y5" s="567"/>
      <c r="Z5" s="568"/>
    </row>
    <row r="6" spans="1:26" s="175" customFormat="1" ht="19.5" customHeight="1" thickBot="1" thickTop="1">
      <c r="A6" s="635" t="s">
        <v>121</v>
      </c>
      <c r="B6" s="635" t="s">
        <v>122</v>
      </c>
      <c r="C6" s="570" t="s">
        <v>36</v>
      </c>
      <c r="D6" s="571"/>
      <c r="E6" s="571"/>
      <c r="F6" s="571"/>
      <c r="G6" s="571"/>
      <c r="H6" s="571"/>
      <c r="I6" s="571"/>
      <c r="J6" s="571"/>
      <c r="K6" s="572"/>
      <c r="L6" s="572"/>
      <c r="M6" s="572"/>
      <c r="N6" s="573"/>
      <c r="O6" s="574" t="s">
        <v>35</v>
      </c>
      <c r="P6" s="571"/>
      <c r="Q6" s="571"/>
      <c r="R6" s="571"/>
      <c r="S6" s="571"/>
      <c r="T6" s="571"/>
      <c r="U6" s="571"/>
      <c r="V6" s="571"/>
      <c r="W6" s="571"/>
      <c r="X6" s="571"/>
      <c r="Y6" s="571"/>
      <c r="Z6" s="573"/>
    </row>
    <row r="7" spans="1:26" s="174" customFormat="1" ht="26.25" customHeight="1" thickBot="1">
      <c r="A7" s="636"/>
      <c r="B7" s="636"/>
      <c r="C7" s="562" t="s">
        <v>154</v>
      </c>
      <c r="D7" s="563"/>
      <c r="E7" s="563"/>
      <c r="F7" s="563"/>
      <c r="G7" s="564"/>
      <c r="H7" s="559" t="s">
        <v>34</v>
      </c>
      <c r="I7" s="562" t="s">
        <v>155</v>
      </c>
      <c r="J7" s="563"/>
      <c r="K7" s="563"/>
      <c r="L7" s="563"/>
      <c r="M7" s="564"/>
      <c r="N7" s="559" t="s">
        <v>33</v>
      </c>
      <c r="O7" s="569" t="s">
        <v>156</v>
      </c>
      <c r="P7" s="563"/>
      <c r="Q7" s="563"/>
      <c r="R7" s="563"/>
      <c r="S7" s="563"/>
      <c r="T7" s="559" t="s">
        <v>34</v>
      </c>
      <c r="U7" s="569" t="s">
        <v>157</v>
      </c>
      <c r="V7" s="563"/>
      <c r="W7" s="563"/>
      <c r="X7" s="563"/>
      <c r="Y7" s="563"/>
      <c r="Z7" s="559" t="s">
        <v>33</v>
      </c>
    </row>
    <row r="8" spans="1:26" s="169" customFormat="1" ht="26.25" customHeight="1">
      <c r="A8" s="637"/>
      <c r="B8" s="637"/>
      <c r="C8" s="542" t="s">
        <v>22</v>
      </c>
      <c r="D8" s="543"/>
      <c r="E8" s="544" t="s">
        <v>21</v>
      </c>
      <c r="F8" s="545"/>
      <c r="G8" s="546" t="s">
        <v>17</v>
      </c>
      <c r="H8" s="560"/>
      <c r="I8" s="542" t="s">
        <v>22</v>
      </c>
      <c r="J8" s="543"/>
      <c r="K8" s="544" t="s">
        <v>21</v>
      </c>
      <c r="L8" s="545"/>
      <c r="M8" s="546" t="s">
        <v>17</v>
      </c>
      <c r="N8" s="560"/>
      <c r="O8" s="543" t="s">
        <v>22</v>
      </c>
      <c r="P8" s="543"/>
      <c r="Q8" s="548" t="s">
        <v>21</v>
      </c>
      <c r="R8" s="543"/>
      <c r="S8" s="546" t="s">
        <v>17</v>
      </c>
      <c r="T8" s="560"/>
      <c r="U8" s="549" t="s">
        <v>22</v>
      </c>
      <c r="V8" s="545"/>
      <c r="W8" s="544" t="s">
        <v>21</v>
      </c>
      <c r="X8" s="565"/>
      <c r="Y8" s="546" t="s">
        <v>17</v>
      </c>
      <c r="Z8" s="560"/>
    </row>
    <row r="9" spans="1:26" s="169" customFormat="1" ht="30" thickBot="1">
      <c r="A9" s="638"/>
      <c r="B9" s="638"/>
      <c r="C9" s="172" t="s">
        <v>19</v>
      </c>
      <c r="D9" s="170" t="s">
        <v>18</v>
      </c>
      <c r="E9" s="171" t="s">
        <v>19</v>
      </c>
      <c r="F9" s="170" t="s">
        <v>18</v>
      </c>
      <c r="G9" s="547"/>
      <c r="H9" s="561"/>
      <c r="I9" s="172" t="s">
        <v>19</v>
      </c>
      <c r="J9" s="170" t="s">
        <v>18</v>
      </c>
      <c r="K9" s="171" t="s">
        <v>19</v>
      </c>
      <c r="L9" s="170" t="s">
        <v>18</v>
      </c>
      <c r="M9" s="547"/>
      <c r="N9" s="561"/>
      <c r="O9" s="173" t="s">
        <v>19</v>
      </c>
      <c r="P9" s="170" t="s">
        <v>18</v>
      </c>
      <c r="Q9" s="171" t="s">
        <v>19</v>
      </c>
      <c r="R9" s="170" t="s">
        <v>18</v>
      </c>
      <c r="S9" s="547"/>
      <c r="T9" s="561"/>
      <c r="U9" s="172" t="s">
        <v>19</v>
      </c>
      <c r="V9" s="170" t="s">
        <v>18</v>
      </c>
      <c r="W9" s="171" t="s">
        <v>19</v>
      </c>
      <c r="X9" s="170" t="s">
        <v>18</v>
      </c>
      <c r="Y9" s="547"/>
      <c r="Z9" s="561"/>
    </row>
    <row r="10" spans="1:26" s="158" customFormat="1" ht="18" customHeight="1" thickBot="1" thickTop="1">
      <c r="A10" s="168" t="s">
        <v>24</v>
      </c>
      <c r="B10" s="375"/>
      <c r="C10" s="167">
        <f>SUM(C11:C24)</f>
        <v>269769</v>
      </c>
      <c r="D10" s="161">
        <f>SUM(D11:D24)</f>
        <v>250481</v>
      </c>
      <c r="E10" s="162">
        <f>SUM(E11:E24)</f>
        <v>3492</v>
      </c>
      <c r="F10" s="161">
        <f>SUM(F11:F24)</f>
        <v>3118</v>
      </c>
      <c r="G10" s="160">
        <f aca="true" t="shared" si="0" ref="G10:G19">SUM(C10:F10)</f>
        <v>526860</v>
      </c>
      <c r="H10" s="164">
        <f>G10/$G$10</f>
        <v>1</v>
      </c>
      <c r="I10" s="163">
        <f>SUM(I11:I24)</f>
        <v>235961</v>
      </c>
      <c r="J10" s="161">
        <f>SUM(J11:J24)</f>
        <v>218865</v>
      </c>
      <c r="K10" s="162">
        <f>SUM(K11:K24)</f>
        <v>2692</v>
      </c>
      <c r="L10" s="161">
        <f>SUM(L11:L24)</f>
        <v>2603</v>
      </c>
      <c r="M10" s="160">
        <f aca="true" t="shared" si="1" ref="M10:M24">SUM(I10:L10)</f>
        <v>460121</v>
      </c>
      <c r="N10" s="166">
        <f aca="true" t="shared" si="2" ref="N10:N19">IF(ISERROR(G10/M10-1),"         /0",(G10/M10-1))</f>
        <v>0.1450466290388832</v>
      </c>
      <c r="O10" s="165">
        <f>SUM(O11:O24)</f>
        <v>619730</v>
      </c>
      <c r="P10" s="161">
        <f>SUM(P11:P24)</f>
        <v>577761</v>
      </c>
      <c r="Q10" s="162">
        <f>SUM(Q11:Q24)</f>
        <v>6236</v>
      </c>
      <c r="R10" s="161">
        <f>SUM(R11:R24)</f>
        <v>5592</v>
      </c>
      <c r="S10" s="160">
        <f aca="true" t="shared" si="3" ref="S10:S19">SUM(O10:R10)</f>
        <v>1209319</v>
      </c>
      <c r="T10" s="164">
        <f>S10/$S$10</f>
        <v>1</v>
      </c>
      <c r="U10" s="163">
        <f>SUM(U11:U24)</f>
        <v>573282</v>
      </c>
      <c r="V10" s="161">
        <f>SUM(V11:V24)</f>
        <v>522457</v>
      </c>
      <c r="W10" s="162">
        <f>SUM(W11:W24)</f>
        <v>6996</v>
      </c>
      <c r="X10" s="161">
        <f>SUM(X11:X24)</f>
        <v>7215</v>
      </c>
      <c r="Y10" s="160">
        <f aca="true" t="shared" si="4" ref="Y10:Y19">SUM(U10:X10)</f>
        <v>1109950</v>
      </c>
      <c r="Z10" s="159">
        <f>IF(ISERROR(S10/Y10-1),"         /0",(S10/Y10-1))</f>
        <v>0.08952565430875259</v>
      </c>
    </row>
    <row r="11" spans="1:26" ht="21" customHeight="1" thickTop="1">
      <c r="A11" s="157" t="s">
        <v>351</v>
      </c>
      <c r="B11" s="376" t="s">
        <v>352</v>
      </c>
      <c r="C11" s="155">
        <v>178199</v>
      </c>
      <c r="D11" s="151">
        <v>165693</v>
      </c>
      <c r="E11" s="152">
        <v>307</v>
      </c>
      <c r="F11" s="151">
        <v>320</v>
      </c>
      <c r="G11" s="150">
        <f t="shared" si="0"/>
        <v>344519</v>
      </c>
      <c r="H11" s="154">
        <f>G11/$G$10</f>
        <v>0.6539099571043541</v>
      </c>
      <c r="I11" s="153">
        <v>150871</v>
      </c>
      <c r="J11" s="151">
        <v>143728</v>
      </c>
      <c r="K11" s="152">
        <v>506</v>
      </c>
      <c r="L11" s="151">
        <v>425</v>
      </c>
      <c r="M11" s="150">
        <f t="shared" si="1"/>
        <v>295530</v>
      </c>
      <c r="N11" s="156">
        <f t="shared" si="2"/>
        <v>0.16576658884038853</v>
      </c>
      <c r="O11" s="155">
        <v>402609</v>
      </c>
      <c r="P11" s="151">
        <v>389234</v>
      </c>
      <c r="Q11" s="152">
        <v>1291</v>
      </c>
      <c r="R11" s="151">
        <v>1621</v>
      </c>
      <c r="S11" s="150">
        <f t="shared" si="3"/>
        <v>794755</v>
      </c>
      <c r="T11" s="154">
        <f>S11/$S$10</f>
        <v>0.6571921883307879</v>
      </c>
      <c r="U11" s="153">
        <v>347854</v>
      </c>
      <c r="V11" s="151">
        <v>342059</v>
      </c>
      <c r="W11" s="152">
        <v>2486</v>
      </c>
      <c r="X11" s="151">
        <v>2948</v>
      </c>
      <c r="Y11" s="150">
        <f t="shared" si="4"/>
        <v>695347</v>
      </c>
      <c r="Z11" s="149">
        <f aca="true" t="shared" si="5" ref="Z11:Z19">IF(ISERROR(S11/Y11-1),"         /0",IF(S11/Y11&gt;5,"  *  ",(S11/Y11-1)))</f>
        <v>0.1429617155175762</v>
      </c>
    </row>
    <row r="12" spans="1:26" ht="21" customHeight="1">
      <c r="A12" s="148" t="s">
        <v>353</v>
      </c>
      <c r="B12" s="377" t="s">
        <v>354</v>
      </c>
      <c r="C12" s="146">
        <v>29400</v>
      </c>
      <c r="D12" s="142">
        <v>25325</v>
      </c>
      <c r="E12" s="143">
        <v>17</v>
      </c>
      <c r="F12" s="142">
        <v>2</v>
      </c>
      <c r="G12" s="141">
        <f t="shared" si="0"/>
        <v>54744</v>
      </c>
      <c r="H12" s="145">
        <f>G12/$G$10</f>
        <v>0.1039061610294955</v>
      </c>
      <c r="I12" s="144">
        <v>27669</v>
      </c>
      <c r="J12" s="142">
        <v>24330</v>
      </c>
      <c r="K12" s="143">
        <v>0</v>
      </c>
      <c r="L12" s="142">
        <v>6</v>
      </c>
      <c r="M12" s="150">
        <f t="shared" si="1"/>
        <v>52005</v>
      </c>
      <c r="N12" s="147">
        <f t="shared" si="2"/>
        <v>0.05266801269108745</v>
      </c>
      <c r="O12" s="146">
        <v>72965</v>
      </c>
      <c r="P12" s="142">
        <v>63191</v>
      </c>
      <c r="Q12" s="143">
        <v>513</v>
      </c>
      <c r="R12" s="142">
        <v>441</v>
      </c>
      <c r="S12" s="141">
        <f t="shared" si="3"/>
        <v>137110</v>
      </c>
      <c r="T12" s="145">
        <f>S12/$S$10</f>
        <v>0.11337785977066432</v>
      </c>
      <c r="U12" s="144">
        <v>76661</v>
      </c>
      <c r="V12" s="142">
        <v>65432</v>
      </c>
      <c r="W12" s="143">
        <v>1115</v>
      </c>
      <c r="X12" s="142">
        <v>1031</v>
      </c>
      <c r="Y12" s="141">
        <f t="shared" si="4"/>
        <v>144239</v>
      </c>
      <c r="Z12" s="140">
        <f t="shared" si="5"/>
        <v>-0.04942491281830852</v>
      </c>
    </row>
    <row r="13" spans="1:26" ht="21" customHeight="1">
      <c r="A13" s="148" t="s">
        <v>355</v>
      </c>
      <c r="B13" s="377" t="s">
        <v>356</v>
      </c>
      <c r="C13" s="146">
        <v>23346</v>
      </c>
      <c r="D13" s="142">
        <v>20287</v>
      </c>
      <c r="E13" s="143">
        <v>33</v>
      </c>
      <c r="F13" s="142">
        <v>6</v>
      </c>
      <c r="G13" s="141">
        <f t="shared" si="0"/>
        <v>43672</v>
      </c>
      <c r="H13" s="145">
        <f>G13/$G$10</f>
        <v>0.08289109061230687</v>
      </c>
      <c r="I13" s="144">
        <v>21695</v>
      </c>
      <c r="J13" s="142">
        <v>17301</v>
      </c>
      <c r="K13" s="143">
        <v>4</v>
      </c>
      <c r="L13" s="142"/>
      <c r="M13" s="150">
        <f t="shared" si="1"/>
        <v>39000</v>
      </c>
      <c r="N13" s="147">
        <f t="shared" si="2"/>
        <v>0.1197948717948718</v>
      </c>
      <c r="O13" s="146">
        <v>59412</v>
      </c>
      <c r="P13" s="142">
        <v>47587</v>
      </c>
      <c r="Q13" s="143">
        <v>155</v>
      </c>
      <c r="R13" s="142">
        <v>112</v>
      </c>
      <c r="S13" s="141">
        <f t="shared" si="3"/>
        <v>107266</v>
      </c>
      <c r="T13" s="145">
        <f>S13/$S$10</f>
        <v>0.08869950773947982</v>
      </c>
      <c r="U13" s="144">
        <v>59445</v>
      </c>
      <c r="V13" s="142">
        <v>41769</v>
      </c>
      <c r="W13" s="143">
        <v>129</v>
      </c>
      <c r="X13" s="142">
        <v>161</v>
      </c>
      <c r="Y13" s="141">
        <f t="shared" si="4"/>
        <v>101504</v>
      </c>
      <c r="Z13" s="140">
        <f t="shared" si="5"/>
        <v>0.05676623581336693</v>
      </c>
    </row>
    <row r="14" spans="1:26" ht="21" customHeight="1">
      <c r="A14" s="148" t="s">
        <v>357</v>
      </c>
      <c r="B14" s="377" t="s">
        <v>358</v>
      </c>
      <c r="C14" s="146">
        <v>12673</v>
      </c>
      <c r="D14" s="142">
        <v>14099</v>
      </c>
      <c r="E14" s="143">
        <v>1413</v>
      </c>
      <c r="F14" s="142">
        <v>1152</v>
      </c>
      <c r="G14" s="141">
        <f>SUM(C14:F14)</f>
        <v>29337</v>
      </c>
      <c r="H14" s="145">
        <f>G14/$G$10</f>
        <v>0.05568272406331853</v>
      </c>
      <c r="I14" s="144">
        <v>12124</v>
      </c>
      <c r="J14" s="142">
        <v>12843</v>
      </c>
      <c r="K14" s="143">
        <v>911</v>
      </c>
      <c r="L14" s="142">
        <v>961</v>
      </c>
      <c r="M14" s="150">
        <f>SUM(I14:L14)</f>
        <v>26839</v>
      </c>
      <c r="N14" s="147">
        <f>IF(ISERROR(G14/M14-1),"         /0",(G14/M14-1))</f>
        <v>0.09307351242594741</v>
      </c>
      <c r="O14" s="146">
        <v>26197</v>
      </c>
      <c r="P14" s="142">
        <v>26498</v>
      </c>
      <c r="Q14" s="143">
        <v>1522</v>
      </c>
      <c r="R14" s="142">
        <v>1162</v>
      </c>
      <c r="S14" s="141">
        <f>SUM(O14:R14)</f>
        <v>55379</v>
      </c>
      <c r="T14" s="145">
        <f>S14/$S$10</f>
        <v>0.04579354165443526</v>
      </c>
      <c r="U14" s="144">
        <v>28049</v>
      </c>
      <c r="V14" s="142">
        <v>25617</v>
      </c>
      <c r="W14" s="143">
        <v>956</v>
      </c>
      <c r="X14" s="142">
        <v>984</v>
      </c>
      <c r="Y14" s="141">
        <f>SUM(U14:X14)</f>
        <v>55606</v>
      </c>
      <c r="Z14" s="140">
        <f>IF(ISERROR(S14/Y14-1),"         /0",IF(S14/Y14&gt;5,"  *  ",(S14/Y14-1)))</f>
        <v>-0.004082293277703819</v>
      </c>
    </row>
    <row r="15" spans="1:26" ht="21" customHeight="1">
      <c r="A15" s="148" t="s">
        <v>359</v>
      </c>
      <c r="B15" s="377" t="s">
        <v>360</v>
      </c>
      <c r="C15" s="146">
        <v>8802</v>
      </c>
      <c r="D15" s="142">
        <v>9407</v>
      </c>
      <c r="E15" s="143">
        <v>135</v>
      </c>
      <c r="F15" s="142">
        <v>124</v>
      </c>
      <c r="G15" s="141">
        <f t="shared" si="0"/>
        <v>18468</v>
      </c>
      <c r="H15" s="145">
        <f>G15/$G$10</f>
        <v>0.035052955244277414</v>
      </c>
      <c r="I15" s="144">
        <v>6546</v>
      </c>
      <c r="J15" s="142">
        <v>7483</v>
      </c>
      <c r="K15" s="143"/>
      <c r="L15" s="142"/>
      <c r="M15" s="150">
        <f t="shared" si="1"/>
        <v>14029</v>
      </c>
      <c r="N15" s="147">
        <f t="shared" si="2"/>
        <v>0.31641599543802124</v>
      </c>
      <c r="O15" s="146">
        <v>19995</v>
      </c>
      <c r="P15" s="142">
        <v>18868</v>
      </c>
      <c r="Q15" s="143">
        <v>137</v>
      </c>
      <c r="R15" s="142">
        <v>135</v>
      </c>
      <c r="S15" s="141">
        <f t="shared" si="3"/>
        <v>39135</v>
      </c>
      <c r="T15" s="145">
        <f>S15/$S$10</f>
        <v>0.032361188404382964</v>
      </c>
      <c r="U15" s="144">
        <v>19314</v>
      </c>
      <c r="V15" s="142">
        <v>17778</v>
      </c>
      <c r="W15" s="143">
        <v>24</v>
      </c>
      <c r="X15" s="142">
        <v>16</v>
      </c>
      <c r="Y15" s="141">
        <f t="shared" si="4"/>
        <v>37132</v>
      </c>
      <c r="Z15" s="140">
        <f t="shared" si="5"/>
        <v>0.053942690940428806</v>
      </c>
    </row>
    <row r="16" spans="1:26" ht="21" customHeight="1">
      <c r="A16" s="148" t="s">
        <v>363</v>
      </c>
      <c r="B16" s="377" t="s">
        <v>364</v>
      </c>
      <c r="C16" s="146">
        <v>4088</v>
      </c>
      <c r="D16" s="142">
        <v>3983</v>
      </c>
      <c r="E16" s="143">
        <v>1541</v>
      </c>
      <c r="F16" s="142">
        <v>1482</v>
      </c>
      <c r="G16" s="141">
        <f>SUM(C16:F16)</f>
        <v>11094</v>
      </c>
      <c r="H16" s="145">
        <f>G16/$G$10</f>
        <v>0.021056827240633184</v>
      </c>
      <c r="I16" s="144">
        <v>4135</v>
      </c>
      <c r="J16" s="142">
        <v>3504</v>
      </c>
      <c r="K16" s="143">
        <v>1261</v>
      </c>
      <c r="L16" s="142">
        <v>1196</v>
      </c>
      <c r="M16" s="150">
        <f t="shared" si="1"/>
        <v>10096</v>
      </c>
      <c r="N16" s="147">
        <f>IF(ISERROR(G16/M16-1),"         /0",(G16/M16-1))</f>
        <v>0.0988510301109351</v>
      </c>
      <c r="O16" s="146">
        <v>6916</v>
      </c>
      <c r="P16" s="142">
        <v>6405</v>
      </c>
      <c r="Q16" s="143">
        <v>2355</v>
      </c>
      <c r="R16" s="142">
        <v>2000</v>
      </c>
      <c r="S16" s="141">
        <f>SUM(O16:R16)</f>
        <v>17676</v>
      </c>
      <c r="T16" s="145">
        <f>S16/$S$10</f>
        <v>0.014616490768771515</v>
      </c>
      <c r="U16" s="144">
        <v>7122</v>
      </c>
      <c r="V16" s="142">
        <v>5698</v>
      </c>
      <c r="W16" s="143">
        <v>1886</v>
      </c>
      <c r="X16" s="142">
        <v>1811</v>
      </c>
      <c r="Y16" s="141">
        <f>SUM(U16:X16)</f>
        <v>16517</v>
      </c>
      <c r="Z16" s="140">
        <f>IF(ISERROR(S16/Y16-1),"         /0",IF(S16/Y16&gt;5,"  *  ",(S16/Y16-1)))</f>
        <v>0.07017012774716958</v>
      </c>
    </row>
    <row r="17" spans="1:26" ht="21" customHeight="1">
      <c r="A17" s="148" t="s">
        <v>371</v>
      </c>
      <c r="B17" s="377" t="s">
        <v>372</v>
      </c>
      <c r="C17" s="146">
        <v>5393</v>
      </c>
      <c r="D17" s="142">
        <v>4471</v>
      </c>
      <c r="E17" s="143">
        <v>14</v>
      </c>
      <c r="F17" s="142">
        <v>0</v>
      </c>
      <c r="G17" s="141">
        <f>SUM(C17:F17)</f>
        <v>9878</v>
      </c>
      <c r="H17" s="145">
        <f>G17/$G$10</f>
        <v>0.018748813726606688</v>
      </c>
      <c r="I17" s="144">
        <v>5854</v>
      </c>
      <c r="J17" s="142">
        <v>4470</v>
      </c>
      <c r="K17" s="143"/>
      <c r="L17" s="142"/>
      <c r="M17" s="150">
        <f t="shared" si="1"/>
        <v>10324</v>
      </c>
      <c r="N17" s="147">
        <f>IF(ISERROR(G17/M17-1),"         /0",(G17/M17-1))</f>
        <v>-0.04320030995738089</v>
      </c>
      <c r="O17" s="146">
        <v>11427</v>
      </c>
      <c r="P17" s="142">
        <v>9246</v>
      </c>
      <c r="Q17" s="143">
        <v>120</v>
      </c>
      <c r="R17" s="142">
        <v>9</v>
      </c>
      <c r="S17" s="141">
        <f>SUM(O17:R17)</f>
        <v>20802</v>
      </c>
      <c r="T17" s="145">
        <f>S17/$S$10</f>
        <v>0.017201416665081754</v>
      </c>
      <c r="U17" s="144">
        <v>15660</v>
      </c>
      <c r="V17" s="142">
        <v>11011</v>
      </c>
      <c r="W17" s="143">
        <v>24</v>
      </c>
      <c r="X17" s="142">
        <v>17</v>
      </c>
      <c r="Y17" s="141">
        <f>SUM(U17:X17)</f>
        <v>26712</v>
      </c>
      <c r="Z17" s="140">
        <f>IF(ISERROR(S17/Y17-1),"         /0",IF(S17/Y17&gt;5,"  *  ",(S17/Y17-1)))</f>
        <v>-0.22124887690925432</v>
      </c>
    </row>
    <row r="18" spans="1:26" ht="21" customHeight="1">
      <c r="A18" s="148" t="s">
        <v>361</v>
      </c>
      <c r="B18" s="377" t="s">
        <v>362</v>
      </c>
      <c r="C18" s="146">
        <v>2266</v>
      </c>
      <c r="D18" s="142">
        <v>1991</v>
      </c>
      <c r="E18" s="143">
        <v>0</v>
      </c>
      <c r="F18" s="142">
        <v>0</v>
      </c>
      <c r="G18" s="141">
        <f t="shared" si="0"/>
        <v>4257</v>
      </c>
      <c r="H18" s="145">
        <f>G18/$G$10</f>
        <v>0.008079945336522036</v>
      </c>
      <c r="I18" s="144">
        <v>2063</v>
      </c>
      <c r="J18" s="142">
        <v>1838</v>
      </c>
      <c r="K18" s="143">
        <v>4</v>
      </c>
      <c r="L18" s="142">
        <v>4</v>
      </c>
      <c r="M18" s="150">
        <f t="shared" si="1"/>
        <v>3909</v>
      </c>
      <c r="N18" s="147">
        <f t="shared" si="2"/>
        <v>0.08902532617037595</v>
      </c>
      <c r="O18" s="146">
        <v>6120</v>
      </c>
      <c r="P18" s="142">
        <v>5173</v>
      </c>
      <c r="Q18" s="143"/>
      <c r="R18" s="142">
        <v>14</v>
      </c>
      <c r="S18" s="141">
        <f t="shared" si="3"/>
        <v>11307</v>
      </c>
      <c r="T18" s="145">
        <f>S18/$S$10</f>
        <v>0.0093498903101663</v>
      </c>
      <c r="U18" s="144">
        <v>6385</v>
      </c>
      <c r="V18" s="142">
        <v>5221</v>
      </c>
      <c r="W18" s="143">
        <v>29</v>
      </c>
      <c r="X18" s="142">
        <v>26</v>
      </c>
      <c r="Y18" s="141">
        <f t="shared" si="4"/>
        <v>11661</v>
      </c>
      <c r="Z18" s="140">
        <f t="shared" si="5"/>
        <v>-0.030357602263956784</v>
      </c>
    </row>
    <row r="19" spans="1:26" ht="21" customHeight="1">
      <c r="A19" s="148" t="s">
        <v>378</v>
      </c>
      <c r="B19" s="377" t="s">
        <v>379</v>
      </c>
      <c r="C19" s="146">
        <v>2005</v>
      </c>
      <c r="D19" s="142">
        <v>1723</v>
      </c>
      <c r="E19" s="143">
        <v>0</v>
      </c>
      <c r="F19" s="142">
        <v>0</v>
      </c>
      <c r="G19" s="141">
        <f t="shared" si="0"/>
        <v>3728</v>
      </c>
      <c r="H19" s="145">
        <f>G19/$G$10</f>
        <v>0.007075883536423338</v>
      </c>
      <c r="I19" s="144">
        <v>2127</v>
      </c>
      <c r="J19" s="142">
        <v>1427</v>
      </c>
      <c r="K19" s="143"/>
      <c r="L19" s="142"/>
      <c r="M19" s="141">
        <f t="shared" si="1"/>
        <v>3554</v>
      </c>
      <c r="N19" s="147">
        <f t="shared" si="2"/>
        <v>0.048958919527293254</v>
      </c>
      <c r="O19" s="146">
        <v>4637</v>
      </c>
      <c r="P19" s="142">
        <v>3703</v>
      </c>
      <c r="Q19" s="143"/>
      <c r="R19" s="142">
        <v>11</v>
      </c>
      <c r="S19" s="141">
        <f t="shared" si="3"/>
        <v>8351</v>
      </c>
      <c r="T19" s="145">
        <f>S19/$S$10</f>
        <v>0.006905539398620215</v>
      </c>
      <c r="U19" s="144">
        <v>5456</v>
      </c>
      <c r="V19" s="142">
        <v>3383</v>
      </c>
      <c r="W19" s="143">
        <v>14</v>
      </c>
      <c r="X19" s="142"/>
      <c r="Y19" s="141">
        <f t="shared" si="4"/>
        <v>8853</v>
      </c>
      <c r="Z19" s="140">
        <f t="shared" si="5"/>
        <v>-0.05670394216649721</v>
      </c>
    </row>
    <row r="20" spans="1:26" ht="21" customHeight="1">
      <c r="A20" s="148" t="s">
        <v>369</v>
      </c>
      <c r="B20" s="377" t="s">
        <v>370</v>
      </c>
      <c r="C20" s="146">
        <v>1167</v>
      </c>
      <c r="D20" s="142">
        <v>1309</v>
      </c>
      <c r="E20" s="143">
        <v>0</v>
      </c>
      <c r="F20" s="142">
        <v>0</v>
      </c>
      <c r="G20" s="141">
        <f>SUM(C20:F20)</f>
        <v>2476</v>
      </c>
      <c r="H20" s="145">
        <f>G20/$G$10</f>
        <v>0.0046995406749421095</v>
      </c>
      <c r="I20" s="144">
        <v>538</v>
      </c>
      <c r="J20" s="142">
        <v>484</v>
      </c>
      <c r="K20" s="143">
        <v>2</v>
      </c>
      <c r="L20" s="142"/>
      <c r="M20" s="150">
        <f t="shared" si="1"/>
        <v>1024</v>
      </c>
      <c r="N20" s="147">
        <f>IF(ISERROR(G20/M20-1),"         /0",(G20/M20-1))</f>
        <v>1.41796875</v>
      </c>
      <c r="O20" s="146">
        <v>3357</v>
      </c>
      <c r="P20" s="142">
        <v>3182</v>
      </c>
      <c r="Q20" s="143">
        <v>1</v>
      </c>
      <c r="R20" s="142">
        <v>6</v>
      </c>
      <c r="S20" s="141">
        <f>SUM(O20:R20)</f>
        <v>6546</v>
      </c>
      <c r="T20" s="145">
        <f>S20/$S$10</f>
        <v>0.0054129638250949505</v>
      </c>
      <c r="U20" s="144">
        <v>1667</v>
      </c>
      <c r="V20" s="142">
        <v>1393</v>
      </c>
      <c r="W20" s="143">
        <v>5</v>
      </c>
      <c r="X20" s="142">
        <v>6</v>
      </c>
      <c r="Y20" s="141">
        <f>SUM(U20:X20)</f>
        <v>3071</v>
      </c>
      <c r="Z20" s="140">
        <f>IF(ISERROR(S20/Y20-1),"         /0",IF(S20/Y20&gt;5,"  *  ",(S20/Y20-1)))</f>
        <v>1.131553239986975</v>
      </c>
    </row>
    <row r="21" spans="1:26" ht="21" customHeight="1">
      <c r="A21" s="148" t="s">
        <v>365</v>
      </c>
      <c r="B21" s="377" t="s">
        <v>366</v>
      </c>
      <c r="C21" s="146">
        <v>619</v>
      </c>
      <c r="D21" s="142">
        <v>721</v>
      </c>
      <c r="E21" s="143">
        <v>0</v>
      </c>
      <c r="F21" s="142">
        <v>0</v>
      </c>
      <c r="G21" s="141">
        <f>SUM(C21:F21)</f>
        <v>1340</v>
      </c>
      <c r="H21" s="145">
        <f>G21/$G$10</f>
        <v>0.0025433701552594616</v>
      </c>
      <c r="I21" s="144">
        <v>694</v>
      </c>
      <c r="J21" s="142">
        <v>431</v>
      </c>
      <c r="K21" s="143"/>
      <c r="L21" s="142"/>
      <c r="M21" s="150">
        <f t="shared" si="1"/>
        <v>1125</v>
      </c>
      <c r="N21" s="147">
        <f>IF(ISERROR(G21/M21-1),"         /0",(G21/M21-1))</f>
        <v>0.191111111111111</v>
      </c>
      <c r="O21" s="146">
        <v>1315</v>
      </c>
      <c r="P21" s="142">
        <v>1388</v>
      </c>
      <c r="Q21" s="143">
        <v>12</v>
      </c>
      <c r="R21" s="142">
        <v>1</v>
      </c>
      <c r="S21" s="141">
        <f>SUM(O21:R21)</f>
        <v>2716</v>
      </c>
      <c r="T21" s="145">
        <f>S21/$S$10</f>
        <v>0.0022458921095261054</v>
      </c>
      <c r="U21" s="144">
        <v>1280</v>
      </c>
      <c r="V21" s="142">
        <v>783</v>
      </c>
      <c r="W21" s="143">
        <v>39</v>
      </c>
      <c r="X21" s="142">
        <v>6</v>
      </c>
      <c r="Y21" s="141">
        <f>SUM(U21:X21)</f>
        <v>2108</v>
      </c>
      <c r="Z21" s="140">
        <f>IF(ISERROR(S21/Y21-1),"         /0",IF(S21/Y21&gt;5,"  *  ",(S21/Y21-1)))</f>
        <v>0.2884250474383301</v>
      </c>
    </row>
    <row r="22" spans="1:26" ht="21" customHeight="1">
      <c r="A22" s="148" t="s">
        <v>384</v>
      </c>
      <c r="B22" s="377" t="s">
        <v>385</v>
      </c>
      <c r="C22" s="146">
        <v>489</v>
      </c>
      <c r="D22" s="142">
        <v>301</v>
      </c>
      <c r="E22" s="143">
        <v>0</v>
      </c>
      <c r="F22" s="142">
        <v>0</v>
      </c>
      <c r="G22" s="141">
        <f>SUM(C22:F22)</f>
        <v>790</v>
      </c>
      <c r="H22" s="145">
        <f>G22/$G$10</f>
        <v>0.0014994495691455037</v>
      </c>
      <c r="I22" s="144">
        <v>573</v>
      </c>
      <c r="J22" s="142">
        <v>265</v>
      </c>
      <c r="K22" s="143"/>
      <c r="L22" s="142"/>
      <c r="M22" s="150">
        <f t="shared" si="1"/>
        <v>838</v>
      </c>
      <c r="N22" s="147">
        <f>IF(ISERROR(G22/M22-1),"         /0",(G22/M22-1))</f>
        <v>-0.05727923627684961</v>
      </c>
      <c r="O22" s="146">
        <v>1335</v>
      </c>
      <c r="P22" s="142">
        <v>745</v>
      </c>
      <c r="Q22" s="143">
        <v>1</v>
      </c>
      <c r="R22" s="142">
        <v>5</v>
      </c>
      <c r="S22" s="141">
        <f>SUM(O22:R22)</f>
        <v>2086</v>
      </c>
      <c r="T22" s="145">
        <f>S22/$S$10</f>
        <v>0.001724937754223658</v>
      </c>
      <c r="U22" s="144">
        <v>1729</v>
      </c>
      <c r="V22" s="142">
        <v>679</v>
      </c>
      <c r="W22" s="143">
        <v>16</v>
      </c>
      <c r="X22" s="142"/>
      <c r="Y22" s="141">
        <f>SUM(U22:X22)</f>
        <v>2424</v>
      </c>
      <c r="Z22" s="140">
        <f>IF(ISERROR(S22/Y22-1),"         /0",IF(S22/Y22&gt;5,"  *  ",(S22/Y22-1)))</f>
        <v>-0.1394389438943895</v>
      </c>
    </row>
    <row r="23" spans="1:26" ht="21" customHeight="1">
      <c r="A23" s="148" t="s">
        <v>373</v>
      </c>
      <c r="B23" s="377" t="s">
        <v>374</v>
      </c>
      <c r="C23" s="146">
        <v>316</v>
      </c>
      <c r="D23" s="142">
        <v>311</v>
      </c>
      <c r="E23" s="143">
        <v>0</v>
      </c>
      <c r="F23" s="142">
        <v>0</v>
      </c>
      <c r="G23" s="141">
        <f>SUM(C23:F23)</f>
        <v>627</v>
      </c>
      <c r="H23" s="145">
        <f>G23/$G$10</f>
        <v>0.0011900694681699123</v>
      </c>
      <c r="I23" s="144">
        <v>264</v>
      </c>
      <c r="J23" s="142">
        <v>181</v>
      </c>
      <c r="K23" s="143"/>
      <c r="L23" s="142"/>
      <c r="M23" s="150">
        <f t="shared" si="1"/>
        <v>445</v>
      </c>
      <c r="N23" s="147">
        <f>IF(ISERROR(G23/M23-1),"         /0",(G23/M23-1))</f>
        <v>0.4089887640449439</v>
      </c>
      <c r="O23" s="146">
        <v>775</v>
      </c>
      <c r="P23" s="142">
        <v>587</v>
      </c>
      <c r="Q23" s="143">
        <v>12</v>
      </c>
      <c r="R23" s="142">
        <v>6</v>
      </c>
      <c r="S23" s="141">
        <f>SUM(O23:R23)</f>
        <v>1380</v>
      </c>
      <c r="T23" s="145">
        <f>S23/$S$10</f>
        <v>0.001141138111614884</v>
      </c>
      <c r="U23" s="144">
        <v>677</v>
      </c>
      <c r="V23" s="142">
        <v>398</v>
      </c>
      <c r="W23" s="143">
        <v>7</v>
      </c>
      <c r="X23" s="142"/>
      <c r="Y23" s="141">
        <f>SUM(U23:X23)</f>
        <v>1082</v>
      </c>
      <c r="Z23" s="140">
        <f>IF(ISERROR(S23/Y23-1),"         /0",IF(S23/Y23&gt;5,"  *  ",(S23/Y23-1)))</f>
        <v>0.27541589648798515</v>
      </c>
    </row>
    <row r="24" spans="1:26" ht="21" customHeight="1" thickBot="1">
      <c r="A24" s="139" t="s">
        <v>56</v>
      </c>
      <c r="B24" s="378"/>
      <c r="C24" s="137">
        <v>1006</v>
      </c>
      <c r="D24" s="133">
        <v>860</v>
      </c>
      <c r="E24" s="134">
        <v>32</v>
      </c>
      <c r="F24" s="133">
        <v>32</v>
      </c>
      <c r="G24" s="132">
        <f>SUM(C24:F24)</f>
        <v>1930</v>
      </c>
      <c r="H24" s="136">
        <f>G24/$G$10</f>
        <v>0.003663212238545344</v>
      </c>
      <c r="I24" s="135">
        <v>808</v>
      </c>
      <c r="J24" s="133">
        <v>580</v>
      </c>
      <c r="K24" s="134">
        <v>4</v>
      </c>
      <c r="L24" s="133">
        <v>11</v>
      </c>
      <c r="M24" s="452">
        <f t="shared" si="1"/>
        <v>1403</v>
      </c>
      <c r="N24" s="138">
        <f>IF(ISERROR(G24/M24-1),"         /0",(G24/M24-1))</f>
        <v>0.375623663578047</v>
      </c>
      <c r="O24" s="137">
        <v>2670</v>
      </c>
      <c r="P24" s="133">
        <v>1954</v>
      </c>
      <c r="Q24" s="134">
        <v>117</v>
      </c>
      <c r="R24" s="133">
        <v>69</v>
      </c>
      <c r="S24" s="132">
        <f>SUM(O24:R24)</f>
        <v>4810</v>
      </c>
      <c r="T24" s="136">
        <f>S24/$S$10</f>
        <v>0.003977445157150429</v>
      </c>
      <c r="U24" s="135">
        <v>1983</v>
      </c>
      <c r="V24" s="133">
        <v>1236</v>
      </c>
      <c r="W24" s="134">
        <v>266</v>
      </c>
      <c r="X24" s="133">
        <v>209</v>
      </c>
      <c r="Y24" s="132">
        <f>SUM(U24:X24)</f>
        <v>3694</v>
      </c>
      <c r="Z24" s="131">
        <f>IF(ISERROR(S24/Y24-1),"         /0",IF(S24/Y24&gt;5,"  *  ",(S24/Y24-1)))</f>
        <v>0.3021115322144017</v>
      </c>
    </row>
    <row r="25" spans="1:2" ht="16.5" thickTop="1">
      <c r="A25" s="130" t="s">
        <v>43</v>
      </c>
      <c r="B25" s="130"/>
    </row>
    <row r="26" spans="1:2" ht="15.75">
      <c r="A26" s="130" t="s">
        <v>42</v>
      </c>
      <c r="B26" s="130"/>
    </row>
    <row r="27" spans="1:3" ht="14.25">
      <c r="A27" s="379" t="s">
        <v>123</v>
      </c>
      <c r="B27" s="380"/>
      <c r="C27" s="380"/>
    </row>
  </sheetData>
  <sheetProtection/>
  <mergeCells count="26">
    <mergeCell ref="S8:S9"/>
    <mergeCell ref="U8:V8"/>
    <mergeCell ref="W8:X8"/>
    <mergeCell ref="N7:N9"/>
    <mergeCell ref="O7:S7"/>
    <mergeCell ref="T7:T9"/>
    <mergeCell ref="U7:Y7"/>
    <mergeCell ref="Z7:Z9"/>
    <mergeCell ref="C8:D8"/>
    <mergeCell ref="E8:F8"/>
    <mergeCell ref="G8:G9"/>
    <mergeCell ref="I8:J8"/>
    <mergeCell ref="K8:L8"/>
    <mergeCell ref="Y8:Y9"/>
    <mergeCell ref="M8:M9"/>
    <mergeCell ref="O8:P8"/>
    <mergeCell ref="Q8:R8"/>
    <mergeCell ref="A4:Z4"/>
    <mergeCell ref="A5:Z5"/>
    <mergeCell ref="A6:A9"/>
    <mergeCell ref="B6:B9"/>
    <mergeCell ref="C6:N6"/>
    <mergeCell ref="O6:Z6"/>
    <mergeCell ref="C7:G7"/>
    <mergeCell ref="H7:H9"/>
    <mergeCell ref="I7:M7"/>
  </mergeCells>
  <conditionalFormatting sqref="Z25:Z65536 N25:N65536 Z4 N4 N6 Z6">
    <cfRule type="cellIs" priority="6" dxfId="90" operator="lessThan" stopIfTrue="1">
      <formula>0</formula>
    </cfRule>
  </conditionalFormatting>
  <conditionalFormatting sqref="N10:N24 Z10:Z24">
    <cfRule type="cellIs" priority="7" dxfId="90" operator="lessThan" stopIfTrue="1">
      <formula>0</formula>
    </cfRule>
    <cfRule type="cellIs" priority="8" dxfId="92" operator="greaterThanOrEqual" stopIfTrue="1">
      <formula>0</formula>
    </cfRule>
  </conditionalFormatting>
  <conditionalFormatting sqref="N7:N9 Z7:Z9">
    <cfRule type="cellIs" priority="3" dxfId="90" operator="lessThan" stopIfTrue="1">
      <formula>0</formula>
    </cfRule>
  </conditionalFormatting>
  <conditionalFormatting sqref="H7:H9">
    <cfRule type="cellIs" priority="2" dxfId="90" operator="lessThan" stopIfTrue="1">
      <formula>0</formula>
    </cfRule>
  </conditionalFormatting>
  <conditionalFormatting sqref="T7:T9">
    <cfRule type="cellIs" priority="1" dxfId="90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29"/>
  <sheetViews>
    <sheetView zoomScalePageLayoutView="0" workbookViewId="0" topLeftCell="A1">
      <selection activeCell="A3" sqref="A3"/>
    </sheetView>
  </sheetViews>
  <sheetFormatPr defaultColWidth="11.421875" defaultRowHeight="15"/>
  <cols>
    <col min="1" max="16384" width="11.421875" style="363" customWidth="1"/>
  </cols>
  <sheetData>
    <row r="1" spans="1:8" ht="13.5" thickBot="1">
      <c r="A1" s="362"/>
      <c r="B1" s="362"/>
      <c r="C1" s="362"/>
      <c r="D1" s="362"/>
      <c r="E1" s="362"/>
      <c r="F1" s="362"/>
      <c r="G1" s="362"/>
      <c r="H1" s="362"/>
    </row>
    <row r="2" spans="1:14" ht="31.5" thickBot="1" thickTop="1">
      <c r="A2" s="364" t="s">
        <v>149</v>
      </c>
      <c r="B2" s="365"/>
      <c r="M2" s="483" t="s">
        <v>28</v>
      </c>
      <c r="N2" s="484"/>
    </row>
    <row r="3" spans="1:2" ht="25.5" thickTop="1">
      <c r="A3" s="366" t="s">
        <v>38</v>
      </c>
      <c r="B3" s="367"/>
    </row>
    <row r="9" spans="1:14" ht="26.25">
      <c r="A9" s="383" t="s">
        <v>110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</row>
    <row r="10" spans="1:14" ht="15.75">
      <c r="A10" s="369"/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</row>
    <row r="11" ht="15">
      <c r="A11" s="382" t="s">
        <v>133</v>
      </c>
    </row>
    <row r="12" ht="15">
      <c r="A12" s="382" t="s">
        <v>134</v>
      </c>
    </row>
    <row r="13" ht="15">
      <c r="A13" s="382" t="s">
        <v>135</v>
      </c>
    </row>
    <row r="15" ht="15">
      <c r="A15" s="382" t="s">
        <v>148</v>
      </c>
    </row>
    <row r="17" ht="15">
      <c r="A17" s="382" t="s">
        <v>145</v>
      </c>
    </row>
    <row r="18" ht="15">
      <c r="A18" s="382" t="s">
        <v>144</v>
      </c>
    </row>
    <row r="19" ht="15">
      <c r="A19" s="382"/>
    </row>
    <row r="20" ht="26.25">
      <c r="A20" s="383" t="s">
        <v>132</v>
      </c>
    </row>
    <row r="23" ht="22.5">
      <c r="A23" s="371" t="s">
        <v>111</v>
      </c>
    </row>
    <row r="25" ht="15.75">
      <c r="A25" s="370" t="s">
        <v>112</v>
      </c>
    </row>
    <row r="26" ht="15.75">
      <c r="A26" s="370"/>
    </row>
    <row r="27" ht="22.5">
      <c r="A27" s="371" t="s">
        <v>113</v>
      </c>
    </row>
    <row r="28" ht="15.75">
      <c r="A28" s="370" t="s">
        <v>114</v>
      </c>
    </row>
    <row r="29" ht="15.75">
      <c r="A29" s="370" t="s">
        <v>115</v>
      </c>
    </row>
  </sheetData>
  <sheetProtection/>
  <mergeCells count="1">
    <mergeCell ref="M2:N2"/>
  </mergeCells>
  <hyperlinks>
    <hyperlink ref="M2:N2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17"/>
  <sheetViews>
    <sheetView showGridLines="0" zoomScale="76" zoomScaleNormal="76" zoomScalePageLayoutView="0" workbookViewId="0" topLeftCell="A1">
      <selection activeCell="Y1" sqref="Y1:Z1"/>
    </sheetView>
  </sheetViews>
  <sheetFormatPr defaultColWidth="8.00390625" defaultRowHeight="15"/>
  <cols>
    <col min="1" max="1" width="23.421875" style="129" customWidth="1"/>
    <col min="2" max="2" width="35.421875" style="129" customWidth="1"/>
    <col min="3" max="3" width="9.8515625" style="129" customWidth="1"/>
    <col min="4" max="4" width="12.421875" style="129" bestFit="1" customWidth="1"/>
    <col min="5" max="5" width="8.57421875" style="129" bestFit="1" customWidth="1"/>
    <col min="6" max="6" width="10.57421875" style="129" bestFit="1" customWidth="1"/>
    <col min="7" max="7" width="9.00390625" style="129" customWidth="1"/>
    <col min="8" max="8" width="10.7109375" style="129" customWidth="1"/>
    <col min="9" max="9" width="9.57421875" style="129" customWidth="1"/>
    <col min="10" max="10" width="11.57421875" style="129" bestFit="1" customWidth="1"/>
    <col min="11" max="11" width="9.00390625" style="129" bestFit="1" customWidth="1"/>
    <col min="12" max="12" width="10.57421875" style="129" bestFit="1" customWidth="1"/>
    <col min="13" max="13" width="11.57421875" style="129" bestFit="1" customWidth="1"/>
    <col min="14" max="14" width="9.421875" style="129" customWidth="1"/>
    <col min="15" max="15" width="9.57421875" style="129" bestFit="1" customWidth="1"/>
    <col min="16" max="16" width="11.140625" style="129" customWidth="1"/>
    <col min="17" max="17" width="9.421875" style="129" customWidth="1"/>
    <col min="18" max="18" width="10.57421875" style="129" bestFit="1" customWidth="1"/>
    <col min="19" max="19" width="9.57421875" style="129" customWidth="1"/>
    <col min="20" max="20" width="10.140625" style="129" customWidth="1"/>
    <col min="21" max="21" width="9.421875" style="129" customWidth="1"/>
    <col min="22" max="22" width="10.421875" style="129" customWidth="1"/>
    <col min="23" max="23" width="9.421875" style="129" customWidth="1"/>
    <col min="24" max="24" width="10.28125" style="129" customWidth="1"/>
    <col min="25" max="25" width="10.7109375" style="129" customWidth="1"/>
    <col min="26" max="26" width="9.8515625" style="129" bestFit="1" customWidth="1"/>
    <col min="27" max="16384" width="8.00390625" style="129" customWidth="1"/>
  </cols>
  <sheetData>
    <row r="1" spans="25:26" ht="18.75" thickBot="1">
      <c r="Y1" s="550" t="s">
        <v>28</v>
      </c>
      <c r="Z1" s="551"/>
    </row>
    <row r="2" ht="5.25" customHeight="1" thickBot="1"/>
    <row r="3" spans="1:26" ht="24.75" customHeight="1" thickTop="1">
      <c r="A3" s="552" t="s">
        <v>127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  <c r="V3" s="553"/>
      <c r="W3" s="553"/>
      <c r="X3" s="553"/>
      <c r="Y3" s="553"/>
      <c r="Z3" s="554"/>
    </row>
    <row r="4" spans="1:26" ht="21" customHeight="1" thickBot="1">
      <c r="A4" s="566" t="s">
        <v>45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  <c r="R4" s="567"/>
      <c r="S4" s="567"/>
      <c r="T4" s="567"/>
      <c r="U4" s="567"/>
      <c r="V4" s="567"/>
      <c r="W4" s="567"/>
      <c r="X4" s="567"/>
      <c r="Y4" s="567"/>
      <c r="Z4" s="568"/>
    </row>
    <row r="5" spans="1:26" s="175" customFormat="1" ht="19.5" customHeight="1" thickBot="1" thickTop="1">
      <c r="A5" s="635" t="s">
        <v>121</v>
      </c>
      <c r="B5" s="635" t="s">
        <v>122</v>
      </c>
      <c r="C5" s="644" t="s">
        <v>36</v>
      </c>
      <c r="D5" s="645"/>
      <c r="E5" s="645"/>
      <c r="F5" s="645"/>
      <c r="G5" s="645"/>
      <c r="H5" s="645"/>
      <c r="I5" s="645"/>
      <c r="J5" s="645"/>
      <c r="K5" s="645"/>
      <c r="L5" s="645"/>
      <c r="M5" s="645"/>
      <c r="N5" s="646"/>
      <c r="O5" s="647" t="s">
        <v>35</v>
      </c>
      <c r="P5" s="645"/>
      <c r="Q5" s="645"/>
      <c r="R5" s="645"/>
      <c r="S5" s="645"/>
      <c r="T5" s="645"/>
      <c r="U5" s="645"/>
      <c r="V5" s="645"/>
      <c r="W5" s="645"/>
      <c r="X5" s="645"/>
      <c r="Y5" s="645"/>
      <c r="Z5" s="646"/>
    </row>
    <row r="6" spans="1:26" s="174" customFormat="1" ht="26.25" customHeight="1" thickBot="1">
      <c r="A6" s="636"/>
      <c r="B6" s="636"/>
      <c r="C6" s="648" t="s">
        <v>154</v>
      </c>
      <c r="D6" s="649"/>
      <c r="E6" s="649"/>
      <c r="F6" s="649"/>
      <c r="G6" s="650"/>
      <c r="H6" s="651" t="s">
        <v>34</v>
      </c>
      <c r="I6" s="648" t="s">
        <v>155</v>
      </c>
      <c r="J6" s="649"/>
      <c r="K6" s="649"/>
      <c r="L6" s="649"/>
      <c r="M6" s="650"/>
      <c r="N6" s="651" t="s">
        <v>33</v>
      </c>
      <c r="O6" s="655" t="s">
        <v>156</v>
      </c>
      <c r="P6" s="649"/>
      <c r="Q6" s="649"/>
      <c r="R6" s="649"/>
      <c r="S6" s="650"/>
      <c r="T6" s="651" t="s">
        <v>34</v>
      </c>
      <c r="U6" s="655" t="s">
        <v>157</v>
      </c>
      <c r="V6" s="649"/>
      <c r="W6" s="649"/>
      <c r="X6" s="649"/>
      <c r="Y6" s="650"/>
      <c r="Z6" s="651" t="s">
        <v>33</v>
      </c>
    </row>
    <row r="7" spans="1:26" s="169" customFormat="1" ht="26.25" customHeight="1">
      <c r="A7" s="637"/>
      <c r="B7" s="637"/>
      <c r="C7" s="549" t="s">
        <v>22</v>
      </c>
      <c r="D7" s="565"/>
      <c r="E7" s="544" t="s">
        <v>21</v>
      </c>
      <c r="F7" s="565"/>
      <c r="G7" s="546" t="s">
        <v>17</v>
      </c>
      <c r="H7" s="560"/>
      <c r="I7" s="654" t="s">
        <v>22</v>
      </c>
      <c r="J7" s="565"/>
      <c r="K7" s="544" t="s">
        <v>21</v>
      </c>
      <c r="L7" s="565"/>
      <c r="M7" s="546" t="s">
        <v>17</v>
      </c>
      <c r="N7" s="560"/>
      <c r="O7" s="654" t="s">
        <v>22</v>
      </c>
      <c r="P7" s="565"/>
      <c r="Q7" s="544" t="s">
        <v>21</v>
      </c>
      <c r="R7" s="565"/>
      <c r="S7" s="546" t="s">
        <v>17</v>
      </c>
      <c r="T7" s="560"/>
      <c r="U7" s="654" t="s">
        <v>22</v>
      </c>
      <c r="V7" s="565"/>
      <c r="W7" s="544" t="s">
        <v>21</v>
      </c>
      <c r="X7" s="565"/>
      <c r="Y7" s="546" t="s">
        <v>17</v>
      </c>
      <c r="Z7" s="560"/>
    </row>
    <row r="8" spans="1:26" s="169" customFormat="1" ht="19.5" customHeight="1" thickBot="1">
      <c r="A8" s="638"/>
      <c r="B8" s="638"/>
      <c r="C8" s="172" t="s">
        <v>31</v>
      </c>
      <c r="D8" s="170" t="s">
        <v>30</v>
      </c>
      <c r="E8" s="171" t="s">
        <v>31</v>
      </c>
      <c r="F8" s="381" t="s">
        <v>30</v>
      </c>
      <c r="G8" s="653"/>
      <c r="H8" s="652"/>
      <c r="I8" s="172" t="s">
        <v>31</v>
      </c>
      <c r="J8" s="170" t="s">
        <v>30</v>
      </c>
      <c r="K8" s="171" t="s">
        <v>31</v>
      </c>
      <c r="L8" s="381" t="s">
        <v>30</v>
      </c>
      <c r="M8" s="653"/>
      <c r="N8" s="652"/>
      <c r="O8" s="172" t="s">
        <v>31</v>
      </c>
      <c r="P8" s="170" t="s">
        <v>30</v>
      </c>
      <c r="Q8" s="171" t="s">
        <v>31</v>
      </c>
      <c r="R8" s="381" t="s">
        <v>30</v>
      </c>
      <c r="S8" s="653"/>
      <c r="T8" s="652"/>
      <c r="U8" s="172" t="s">
        <v>31</v>
      </c>
      <c r="V8" s="170" t="s">
        <v>30</v>
      </c>
      <c r="W8" s="171" t="s">
        <v>31</v>
      </c>
      <c r="X8" s="381" t="s">
        <v>30</v>
      </c>
      <c r="Y8" s="653"/>
      <c r="Z8" s="652"/>
    </row>
    <row r="9" spans="1:26" s="158" customFormat="1" ht="18" customHeight="1" thickBot="1" thickTop="1">
      <c r="A9" s="168" t="s">
        <v>24</v>
      </c>
      <c r="B9" s="375"/>
      <c r="C9" s="167">
        <f>SUM(C10:C14)</f>
        <v>26289.170000000002</v>
      </c>
      <c r="D9" s="161">
        <f>SUM(D10:D14)</f>
        <v>15899.264000000003</v>
      </c>
      <c r="E9" s="162">
        <f>SUM(E10:E14)</f>
        <v>2191.6979999999994</v>
      </c>
      <c r="F9" s="161">
        <f>SUM(F10:F14)</f>
        <v>1736.9070000000002</v>
      </c>
      <c r="G9" s="160">
        <f aca="true" t="shared" si="0" ref="G9:G14">SUM(C9:F9)</f>
        <v>46117.039000000004</v>
      </c>
      <c r="H9" s="164">
        <f aca="true" t="shared" si="1" ref="H9:H14">G9/$G$9</f>
        <v>1</v>
      </c>
      <c r="I9" s="163">
        <f>SUM(I10:I14)</f>
        <v>24136.258</v>
      </c>
      <c r="J9" s="161">
        <f>SUM(J10:J14)</f>
        <v>14693.407</v>
      </c>
      <c r="K9" s="162">
        <f>SUM(K10:K14)</f>
        <v>4203.979</v>
      </c>
      <c r="L9" s="161">
        <f>SUM(L10:L14)</f>
        <v>2060.785</v>
      </c>
      <c r="M9" s="160">
        <f aca="true" t="shared" si="2" ref="M9:M14">SUM(I9:L9)</f>
        <v>45094.429000000004</v>
      </c>
      <c r="N9" s="166">
        <f>IF(ISERROR(G9/M9-1),"         /0",(G9/M9-1))</f>
        <v>0.02267708057684903</v>
      </c>
      <c r="O9" s="165">
        <f>SUM(O10:O14)</f>
        <v>51685.38900000002</v>
      </c>
      <c r="P9" s="161">
        <f>SUM(P10:P14)</f>
        <v>30088.896</v>
      </c>
      <c r="Q9" s="162">
        <f>SUM(Q10:Q14)</f>
        <v>4450.656</v>
      </c>
      <c r="R9" s="161">
        <f>SUM(R10:R14)</f>
        <v>2282.245</v>
      </c>
      <c r="S9" s="160">
        <f aca="true" t="shared" si="3" ref="S9:S14">SUM(O9:R9)</f>
        <v>88507.18600000002</v>
      </c>
      <c r="T9" s="164">
        <f aca="true" t="shared" si="4" ref="T9:T14">S9/$S$9</f>
        <v>1</v>
      </c>
      <c r="U9" s="163">
        <f>SUM(U10:U14)</f>
        <v>47058.46600000001</v>
      </c>
      <c r="V9" s="161">
        <f>SUM(V10:V14)</f>
        <v>29394.234000000004</v>
      </c>
      <c r="W9" s="162">
        <f>SUM(W10:W14)</f>
        <v>8736.677000000001</v>
      </c>
      <c r="X9" s="161">
        <f>SUM(X10:X14)</f>
        <v>4498.845000000001</v>
      </c>
      <c r="Y9" s="160">
        <f aca="true" t="shared" si="5" ref="Y9:Y14">SUM(U9:X9)</f>
        <v>89688.22200000001</v>
      </c>
      <c r="Z9" s="159">
        <f>IF(ISERROR(S9/Y9-1),"         /0",(S9/Y9-1))</f>
        <v>-0.013168239637975976</v>
      </c>
    </row>
    <row r="10" spans="1:26" ht="19.5" customHeight="1" thickTop="1">
      <c r="A10" s="157" t="s">
        <v>351</v>
      </c>
      <c r="B10" s="376" t="s">
        <v>352</v>
      </c>
      <c r="C10" s="155">
        <v>22152.463000000003</v>
      </c>
      <c r="D10" s="151">
        <v>13286.537000000002</v>
      </c>
      <c r="E10" s="152">
        <v>1632.4219999999998</v>
      </c>
      <c r="F10" s="151">
        <v>1442.783</v>
      </c>
      <c r="G10" s="150">
        <f t="shared" si="0"/>
        <v>38514.20500000001</v>
      </c>
      <c r="H10" s="154">
        <f t="shared" si="1"/>
        <v>0.8351404564373702</v>
      </c>
      <c r="I10" s="153">
        <v>20951.059000000005</v>
      </c>
      <c r="J10" s="151">
        <v>12590.326000000001</v>
      </c>
      <c r="K10" s="152">
        <v>3114.002</v>
      </c>
      <c r="L10" s="151">
        <v>1798.1459999999997</v>
      </c>
      <c r="M10" s="150">
        <f t="shared" si="2"/>
        <v>38453.53300000001</v>
      </c>
      <c r="N10" s="156">
        <f>IF(ISERROR(G10/M10-1),"         /0",(G10/M10-1))</f>
        <v>0.0015778004065321038</v>
      </c>
      <c r="O10" s="155">
        <v>42929.978000000025</v>
      </c>
      <c r="P10" s="151">
        <v>25013.417999999998</v>
      </c>
      <c r="Q10" s="152">
        <v>2992.819</v>
      </c>
      <c r="R10" s="151">
        <v>1744.449</v>
      </c>
      <c r="S10" s="150">
        <f t="shared" si="3"/>
        <v>72680.66400000002</v>
      </c>
      <c r="T10" s="154">
        <f t="shared" si="4"/>
        <v>0.8211837624122408</v>
      </c>
      <c r="U10" s="153">
        <v>39828.537000000004</v>
      </c>
      <c r="V10" s="151">
        <v>25081.299000000006</v>
      </c>
      <c r="W10" s="152">
        <v>6698.021000000001</v>
      </c>
      <c r="X10" s="151">
        <v>4127.9540000000015</v>
      </c>
      <c r="Y10" s="150">
        <f t="shared" si="5"/>
        <v>75735.81100000002</v>
      </c>
      <c r="Z10" s="149">
        <f>IF(ISERROR(S10/Y10-1),"         /0",IF(S10/Y10&gt;5,"  *  ",(S10/Y10-1)))</f>
        <v>-0.040339529737127844</v>
      </c>
    </row>
    <row r="11" spans="1:26" ht="19.5" customHeight="1">
      <c r="A11" s="148" t="s">
        <v>353</v>
      </c>
      <c r="B11" s="377" t="s">
        <v>354</v>
      </c>
      <c r="C11" s="146">
        <v>3888.0669999999996</v>
      </c>
      <c r="D11" s="142">
        <v>1416.1570000000002</v>
      </c>
      <c r="E11" s="143">
        <v>550.71</v>
      </c>
      <c r="F11" s="142">
        <v>230.987</v>
      </c>
      <c r="G11" s="141">
        <f t="shared" si="0"/>
        <v>6085.921</v>
      </c>
      <c r="H11" s="145">
        <f t="shared" si="1"/>
        <v>0.13196686370085467</v>
      </c>
      <c r="I11" s="144">
        <v>2787.7430000000004</v>
      </c>
      <c r="J11" s="142">
        <v>970.567</v>
      </c>
      <c r="K11" s="143">
        <v>1089.9470000000001</v>
      </c>
      <c r="L11" s="142">
        <v>262.589</v>
      </c>
      <c r="M11" s="141">
        <f t="shared" si="2"/>
        <v>5110.8460000000005</v>
      </c>
      <c r="N11" s="147">
        <f>IF(ISERROR(G11/M11-1),"         /0",(G11/M11-1))</f>
        <v>0.1907854394360542</v>
      </c>
      <c r="O11" s="146">
        <v>8223.218999999997</v>
      </c>
      <c r="P11" s="142">
        <v>2707.0460000000003</v>
      </c>
      <c r="Q11" s="143">
        <v>1405.4360000000001</v>
      </c>
      <c r="R11" s="142">
        <v>450.929</v>
      </c>
      <c r="S11" s="141">
        <f t="shared" si="3"/>
        <v>12786.629999999997</v>
      </c>
      <c r="T11" s="145">
        <f t="shared" si="4"/>
        <v>0.14446996428064038</v>
      </c>
      <c r="U11" s="144">
        <v>6498.333</v>
      </c>
      <c r="V11" s="142">
        <v>2027.7520000000002</v>
      </c>
      <c r="W11" s="143">
        <v>2038.5030000000002</v>
      </c>
      <c r="X11" s="142">
        <v>370.722</v>
      </c>
      <c r="Y11" s="141">
        <f t="shared" si="5"/>
        <v>10935.31</v>
      </c>
      <c r="Z11" s="140">
        <f>IF(ISERROR(S11/Y11-1),"         /0",IF(S11/Y11&gt;5,"  *  ",(S11/Y11-1)))</f>
        <v>0.16929744104190902</v>
      </c>
    </row>
    <row r="12" spans="1:26" ht="19.5" customHeight="1">
      <c r="A12" s="148" t="s">
        <v>355</v>
      </c>
      <c r="B12" s="377" t="s">
        <v>356</v>
      </c>
      <c r="C12" s="146">
        <v>190.80000000000004</v>
      </c>
      <c r="D12" s="142">
        <v>631.5600000000001</v>
      </c>
      <c r="E12" s="143">
        <v>0</v>
      </c>
      <c r="F12" s="142">
        <v>50.477</v>
      </c>
      <c r="G12" s="141">
        <f t="shared" si="0"/>
        <v>872.8370000000001</v>
      </c>
      <c r="H12" s="145">
        <f t="shared" si="1"/>
        <v>0.018926562045754932</v>
      </c>
      <c r="I12" s="144">
        <v>305.6700000000001</v>
      </c>
      <c r="J12" s="142">
        <v>657.7779999999999</v>
      </c>
      <c r="K12" s="143">
        <v>0</v>
      </c>
      <c r="L12" s="142"/>
      <c r="M12" s="141">
        <f t="shared" si="2"/>
        <v>963.448</v>
      </c>
      <c r="N12" s="147">
        <f>IF(ISERROR(G12/M12-1),"         /0",(G12/M12-1))</f>
        <v>-0.0940486668714865</v>
      </c>
      <c r="O12" s="146">
        <v>344.268</v>
      </c>
      <c r="P12" s="142">
        <v>1225.927</v>
      </c>
      <c r="Q12" s="143">
        <v>0</v>
      </c>
      <c r="R12" s="142">
        <v>50.477</v>
      </c>
      <c r="S12" s="141">
        <f t="shared" si="3"/>
        <v>1620.672</v>
      </c>
      <c r="T12" s="145">
        <f t="shared" si="4"/>
        <v>0.018311191138762447</v>
      </c>
      <c r="U12" s="144">
        <v>560.601</v>
      </c>
      <c r="V12" s="142">
        <v>1352.0710000000001</v>
      </c>
      <c r="W12" s="143">
        <v>0</v>
      </c>
      <c r="X12" s="142">
        <v>0</v>
      </c>
      <c r="Y12" s="141">
        <f t="shared" si="5"/>
        <v>1912.672</v>
      </c>
      <c r="Z12" s="140">
        <f>IF(ISERROR(S12/Y12-1),"         /0",IF(S12/Y12&gt;5,"  *  ",(S12/Y12-1)))</f>
        <v>-0.1526660085994881</v>
      </c>
    </row>
    <row r="13" spans="1:26" ht="19.5" customHeight="1">
      <c r="A13" s="148" t="s">
        <v>359</v>
      </c>
      <c r="B13" s="377" t="s">
        <v>360</v>
      </c>
      <c r="C13" s="146">
        <v>41.721</v>
      </c>
      <c r="D13" s="142">
        <v>552.913</v>
      </c>
      <c r="E13" s="143">
        <v>0</v>
      </c>
      <c r="F13" s="142">
        <v>0</v>
      </c>
      <c r="G13" s="141">
        <f t="shared" si="0"/>
        <v>594.634</v>
      </c>
      <c r="H13" s="145">
        <f t="shared" si="1"/>
        <v>0.012894019496785125</v>
      </c>
      <c r="I13" s="144">
        <v>74.207</v>
      </c>
      <c r="J13" s="142">
        <v>382.954</v>
      </c>
      <c r="K13" s="143"/>
      <c r="L13" s="142"/>
      <c r="M13" s="141">
        <f t="shared" si="2"/>
        <v>457.161</v>
      </c>
      <c r="N13" s="147">
        <f>IF(ISERROR(G13/M13-1),"         /0",(G13/M13-1))</f>
        <v>0.30071025306183174</v>
      </c>
      <c r="O13" s="146">
        <v>156.703</v>
      </c>
      <c r="P13" s="142">
        <v>1105.2420000000002</v>
      </c>
      <c r="Q13" s="143">
        <v>0</v>
      </c>
      <c r="R13" s="142">
        <v>0</v>
      </c>
      <c r="S13" s="141">
        <f t="shared" si="3"/>
        <v>1261.9450000000002</v>
      </c>
      <c r="T13" s="145">
        <f t="shared" si="4"/>
        <v>0.014258107810590656</v>
      </c>
      <c r="U13" s="144">
        <v>141.26299999999998</v>
      </c>
      <c r="V13" s="142">
        <v>827.9559999999999</v>
      </c>
      <c r="W13" s="143">
        <v>0</v>
      </c>
      <c r="X13" s="142">
        <v>0</v>
      </c>
      <c r="Y13" s="141">
        <f t="shared" si="5"/>
        <v>969.2189999999998</v>
      </c>
      <c r="Z13" s="140">
        <f>IF(ISERROR(S13/Y13-1),"         /0",IF(S13/Y13&gt;5,"  *  ",(S13/Y13-1)))</f>
        <v>0.30202255630564445</v>
      </c>
    </row>
    <row r="14" spans="1:26" ht="19.5" customHeight="1" thickBot="1">
      <c r="A14" s="139" t="s">
        <v>56</v>
      </c>
      <c r="B14" s="378"/>
      <c r="C14" s="137">
        <v>16.119</v>
      </c>
      <c r="D14" s="133">
        <v>12.097</v>
      </c>
      <c r="E14" s="134">
        <v>8.565999999999999</v>
      </c>
      <c r="F14" s="133">
        <v>12.659999999999997</v>
      </c>
      <c r="G14" s="132">
        <f t="shared" si="0"/>
        <v>49.44199999999999</v>
      </c>
      <c r="H14" s="136">
        <f t="shared" si="1"/>
        <v>0.0010720983192351093</v>
      </c>
      <c r="I14" s="135">
        <v>17.579</v>
      </c>
      <c r="J14" s="133">
        <v>91.782</v>
      </c>
      <c r="K14" s="134">
        <v>0.03</v>
      </c>
      <c r="L14" s="133">
        <v>0.05</v>
      </c>
      <c r="M14" s="132">
        <f t="shared" si="2"/>
        <v>109.44099999999999</v>
      </c>
      <c r="N14" s="138" t="s">
        <v>50</v>
      </c>
      <c r="O14" s="137">
        <v>31.221</v>
      </c>
      <c r="P14" s="133">
        <v>37.263</v>
      </c>
      <c r="Q14" s="134">
        <v>52.401</v>
      </c>
      <c r="R14" s="133">
        <v>36.39000000000001</v>
      </c>
      <c r="S14" s="132">
        <f t="shared" si="3"/>
        <v>157.275</v>
      </c>
      <c r="T14" s="136">
        <f t="shared" si="4"/>
        <v>0.001776974357765707</v>
      </c>
      <c r="U14" s="135">
        <v>29.732000000000003</v>
      </c>
      <c r="V14" s="133">
        <v>105.156</v>
      </c>
      <c r="W14" s="134">
        <v>0.153</v>
      </c>
      <c r="X14" s="133">
        <v>0.16899999999999998</v>
      </c>
      <c r="Y14" s="132">
        <f t="shared" si="5"/>
        <v>135.21</v>
      </c>
      <c r="Z14" s="131">
        <f>IF(ISERROR(S14/Y14-1),"         /0",IF(S14/Y14&gt;5,"  *  ",(S14/Y14-1)))</f>
        <v>0.16319059241180378</v>
      </c>
    </row>
    <row r="15" spans="1:2" ht="16.5" thickTop="1">
      <c r="A15" s="130" t="s">
        <v>43</v>
      </c>
      <c r="B15" s="130"/>
    </row>
    <row r="16" spans="1:2" ht="15.75">
      <c r="A16" s="130" t="s">
        <v>42</v>
      </c>
      <c r="B16" s="130"/>
    </row>
    <row r="17" spans="1:3" ht="14.25">
      <c r="A17" s="379" t="s">
        <v>125</v>
      </c>
      <c r="B17" s="380"/>
      <c r="C17" s="380"/>
    </row>
  </sheetData>
  <sheetProtection/>
  <mergeCells count="27">
    <mergeCell ref="S7:S8"/>
    <mergeCell ref="U7:V7"/>
    <mergeCell ref="W7:X7"/>
    <mergeCell ref="N6:N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</mergeCells>
  <conditionalFormatting sqref="Z15:Z65536 N15:N65536 Z3 N3">
    <cfRule type="cellIs" priority="12" dxfId="90" operator="lessThan" stopIfTrue="1">
      <formula>0</formula>
    </cfRule>
  </conditionalFormatting>
  <conditionalFormatting sqref="N9:N14 Z9:Z14">
    <cfRule type="cellIs" priority="13" dxfId="90" operator="lessThan" stopIfTrue="1">
      <formula>0</formula>
    </cfRule>
    <cfRule type="cellIs" priority="14" dxfId="92" operator="greaterThanOrEqual" stopIfTrue="1">
      <formula>0</formula>
    </cfRule>
  </conditionalFormatting>
  <conditionalFormatting sqref="N5:N8 Z5:Z8">
    <cfRule type="cellIs" priority="3" dxfId="90" operator="lessThan" stopIfTrue="1">
      <formula>0</formula>
    </cfRule>
  </conditionalFormatting>
  <conditionalFormatting sqref="H6:H8">
    <cfRule type="cellIs" priority="2" dxfId="90" operator="lessThan" stopIfTrue="1">
      <formula>0</formula>
    </cfRule>
  </conditionalFormatting>
  <conditionalFormatting sqref="T6:T8">
    <cfRule type="cellIs" priority="1" dxfId="90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6"/>
  <sheetViews>
    <sheetView showGridLines="0" zoomScale="88" zoomScaleNormal="88" zoomScalePageLayoutView="0" workbookViewId="0" topLeftCell="A1">
      <selection activeCell="N28" sqref="N28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2.57421875" style="1" bestFit="1" customWidth="1"/>
    <col min="5" max="5" width="11.421875" style="1" bestFit="1" customWidth="1"/>
    <col min="6" max="6" width="10.8515625" style="1" customWidth="1"/>
    <col min="7" max="7" width="10.00390625" style="1" customWidth="1"/>
    <col min="8" max="8" width="10.57421875" style="1" customWidth="1"/>
    <col min="9" max="9" width="9.57421875" style="1" customWidth="1"/>
    <col min="10" max="10" width="10.421875" style="1" customWidth="1"/>
    <col min="11" max="11" width="9.14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02" t="s">
        <v>28</v>
      </c>
      <c r="O1" s="502"/>
    </row>
    <row r="2" ht="5.25" customHeight="1"/>
    <row r="3" ht="4.5" customHeight="1" thickBot="1"/>
    <row r="4" spans="1:15" ht="13.5" customHeight="1" thickTop="1">
      <c r="A4" s="508" t="s">
        <v>27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10"/>
    </row>
    <row r="5" spans="1:15" ht="12.75" customHeight="1">
      <c r="A5" s="511"/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3"/>
    </row>
    <row r="6" spans="1:15" ht="5.25" customHeight="1" thickBot="1">
      <c r="A6" s="88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6"/>
    </row>
    <row r="7" spans="1:15" ht="16.5" customHeight="1" thickTop="1">
      <c r="A7" s="85"/>
      <c r="B7" s="84"/>
      <c r="C7" s="491" t="s">
        <v>26</v>
      </c>
      <c r="D7" s="492"/>
      <c r="E7" s="501"/>
      <c r="F7" s="497" t="s">
        <v>25</v>
      </c>
      <c r="G7" s="498"/>
      <c r="H7" s="498"/>
      <c r="I7" s="498"/>
      <c r="J7" s="498"/>
      <c r="K7" s="498"/>
      <c r="L7" s="498"/>
      <c r="M7" s="498"/>
      <c r="N7" s="498"/>
      <c r="O7" s="503" t="s">
        <v>24</v>
      </c>
    </row>
    <row r="8" spans="1:15" ht="3.75" customHeight="1" thickBot="1">
      <c r="A8" s="83"/>
      <c r="B8" s="82"/>
      <c r="C8" s="81"/>
      <c r="D8" s="80"/>
      <c r="E8" s="79"/>
      <c r="F8" s="499"/>
      <c r="G8" s="500"/>
      <c r="H8" s="500"/>
      <c r="I8" s="500"/>
      <c r="J8" s="500"/>
      <c r="K8" s="500"/>
      <c r="L8" s="500"/>
      <c r="M8" s="500"/>
      <c r="N8" s="500"/>
      <c r="O8" s="504"/>
    </row>
    <row r="9" spans="1:15" ht="21.75" customHeight="1" thickBot="1" thickTop="1">
      <c r="A9" s="489" t="s">
        <v>23</v>
      </c>
      <c r="B9" s="490"/>
      <c r="C9" s="493" t="s">
        <v>22</v>
      </c>
      <c r="D9" s="495" t="s">
        <v>21</v>
      </c>
      <c r="E9" s="506" t="s">
        <v>17</v>
      </c>
      <c r="F9" s="491" t="s">
        <v>22</v>
      </c>
      <c r="G9" s="492"/>
      <c r="H9" s="492"/>
      <c r="I9" s="491" t="s">
        <v>21</v>
      </c>
      <c r="J9" s="492"/>
      <c r="K9" s="501"/>
      <c r="L9" s="93" t="s">
        <v>20</v>
      </c>
      <c r="M9" s="92"/>
      <c r="N9" s="92"/>
      <c r="O9" s="504"/>
    </row>
    <row r="10" spans="1:15" s="71" customFormat="1" ht="18.75" customHeight="1" thickBot="1">
      <c r="A10" s="77"/>
      <c r="B10" s="76"/>
      <c r="C10" s="494"/>
      <c r="D10" s="496"/>
      <c r="E10" s="507"/>
      <c r="F10" s="74" t="s">
        <v>19</v>
      </c>
      <c r="G10" s="73" t="s">
        <v>18</v>
      </c>
      <c r="H10" s="72" t="s">
        <v>17</v>
      </c>
      <c r="I10" s="74" t="s">
        <v>19</v>
      </c>
      <c r="J10" s="73" t="s">
        <v>18</v>
      </c>
      <c r="K10" s="75" t="s">
        <v>17</v>
      </c>
      <c r="L10" s="74" t="s">
        <v>19</v>
      </c>
      <c r="M10" s="423" t="s">
        <v>18</v>
      </c>
      <c r="N10" s="75" t="s">
        <v>17</v>
      </c>
      <c r="O10" s="505"/>
    </row>
    <row r="11" spans="1:15" s="69" customFormat="1" ht="18.75" customHeight="1" thickTop="1">
      <c r="A11" s="485">
        <v>2011</v>
      </c>
      <c r="B11" s="62" t="s">
        <v>7</v>
      </c>
      <c r="C11" s="456">
        <v>1137399</v>
      </c>
      <c r="D11" s="457">
        <v>95125</v>
      </c>
      <c r="E11" s="400">
        <f aca="true" t="shared" si="0" ref="E11:E25">D11+C11</f>
        <v>1232524</v>
      </c>
      <c r="F11" s="456">
        <v>337321</v>
      </c>
      <c r="G11" s="458">
        <v>303592</v>
      </c>
      <c r="H11" s="459">
        <f aca="true" t="shared" si="1" ref="H11:H22">G11+F11</f>
        <v>640913</v>
      </c>
      <c r="I11" s="460">
        <v>4304</v>
      </c>
      <c r="J11" s="461">
        <v>4612</v>
      </c>
      <c r="K11" s="462">
        <f aca="true" t="shared" si="2" ref="K11:K22">J11+I11</f>
        <v>8916</v>
      </c>
      <c r="L11" s="463">
        <f aca="true" t="shared" si="3" ref="L11:L24">I11+F11</f>
        <v>341625</v>
      </c>
      <c r="M11" s="464">
        <f aca="true" t="shared" si="4" ref="M11:M24">J11+G11</f>
        <v>308204</v>
      </c>
      <c r="N11" s="437">
        <f aca="true" t="shared" si="5" ref="N11:N24">K11+H11</f>
        <v>649829</v>
      </c>
      <c r="O11" s="70">
        <f aca="true" t="shared" si="6" ref="O11:O24">N11+E11</f>
        <v>1882353</v>
      </c>
    </row>
    <row r="12" spans="1:15" ht="18.75" customHeight="1">
      <c r="A12" s="486"/>
      <c r="B12" s="62" t="s">
        <v>6</v>
      </c>
      <c r="C12" s="52">
        <v>967960</v>
      </c>
      <c r="D12" s="61">
        <v>56407</v>
      </c>
      <c r="E12" s="401">
        <f t="shared" si="0"/>
        <v>1024367</v>
      </c>
      <c r="F12" s="52">
        <v>235961</v>
      </c>
      <c r="G12" s="50">
        <v>218865</v>
      </c>
      <c r="H12" s="56">
        <f t="shared" si="1"/>
        <v>454826</v>
      </c>
      <c r="I12" s="59">
        <v>2692</v>
      </c>
      <c r="J12" s="58">
        <v>2603</v>
      </c>
      <c r="K12" s="57">
        <f t="shared" si="2"/>
        <v>5295</v>
      </c>
      <c r="L12" s="372">
        <f t="shared" si="3"/>
        <v>238653</v>
      </c>
      <c r="M12" s="424">
        <f t="shared" si="4"/>
        <v>221468</v>
      </c>
      <c r="N12" s="438">
        <f t="shared" si="5"/>
        <v>460121</v>
      </c>
      <c r="O12" s="55">
        <f t="shared" si="6"/>
        <v>1484488</v>
      </c>
    </row>
    <row r="13" spans="1:15" ht="18.75" customHeight="1">
      <c r="A13" s="486"/>
      <c r="B13" s="62" t="s">
        <v>5</v>
      </c>
      <c r="C13" s="52">
        <v>1090092</v>
      </c>
      <c r="D13" s="61">
        <v>66953</v>
      </c>
      <c r="E13" s="401">
        <f t="shared" si="0"/>
        <v>1157045</v>
      </c>
      <c r="F13" s="52">
        <v>274306</v>
      </c>
      <c r="G13" s="50">
        <v>245083</v>
      </c>
      <c r="H13" s="56">
        <f t="shared" si="1"/>
        <v>519389</v>
      </c>
      <c r="I13" s="372">
        <v>1853</v>
      </c>
      <c r="J13" s="58">
        <v>1806</v>
      </c>
      <c r="K13" s="57">
        <f t="shared" si="2"/>
        <v>3659</v>
      </c>
      <c r="L13" s="372">
        <f t="shared" si="3"/>
        <v>276159</v>
      </c>
      <c r="M13" s="424">
        <f t="shared" si="4"/>
        <v>246889</v>
      </c>
      <c r="N13" s="438">
        <f t="shared" si="5"/>
        <v>523048</v>
      </c>
      <c r="O13" s="55">
        <f t="shared" si="6"/>
        <v>1680093</v>
      </c>
    </row>
    <row r="14" spans="1:15" ht="18.75" customHeight="1">
      <c r="A14" s="486"/>
      <c r="B14" s="62" t="s">
        <v>16</v>
      </c>
      <c r="C14" s="52">
        <v>1071287</v>
      </c>
      <c r="D14" s="61">
        <v>65892</v>
      </c>
      <c r="E14" s="401">
        <f t="shared" si="0"/>
        <v>1137179</v>
      </c>
      <c r="F14" s="52">
        <v>267012</v>
      </c>
      <c r="G14" s="50">
        <v>249672</v>
      </c>
      <c r="H14" s="56">
        <f t="shared" si="1"/>
        <v>516684</v>
      </c>
      <c r="I14" s="59">
        <v>3158</v>
      </c>
      <c r="J14" s="58">
        <v>3048</v>
      </c>
      <c r="K14" s="57">
        <f t="shared" si="2"/>
        <v>6206</v>
      </c>
      <c r="L14" s="372">
        <f t="shared" si="3"/>
        <v>270170</v>
      </c>
      <c r="M14" s="424">
        <f t="shared" si="4"/>
        <v>252720</v>
      </c>
      <c r="N14" s="438">
        <f t="shared" si="5"/>
        <v>522890</v>
      </c>
      <c r="O14" s="55">
        <f t="shared" si="6"/>
        <v>1660069</v>
      </c>
    </row>
    <row r="15" spans="1:15" s="69" customFormat="1" ht="18.75" customHeight="1">
      <c r="A15" s="486"/>
      <c r="B15" s="62" t="s">
        <v>15</v>
      </c>
      <c r="C15" s="52">
        <v>1106091</v>
      </c>
      <c r="D15" s="61">
        <v>56658</v>
      </c>
      <c r="E15" s="401">
        <f t="shared" si="0"/>
        <v>1162749</v>
      </c>
      <c r="F15" s="52">
        <v>263838</v>
      </c>
      <c r="G15" s="50">
        <v>252591</v>
      </c>
      <c r="H15" s="56">
        <f t="shared" si="1"/>
        <v>516429</v>
      </c>
      <c r="I15" s="59">
        <v>1181</v>
      </c>
      <c r="J15" s="58">
        <v>718</v>
      </c>
      <c r="K15" s="57">
        <f t="shared" si="2"/>
        <v>1899</v>
      </c>
      <c r="L15" s="372">
        <f t="shared" si="3"/>
        <v>265019</v>
      </c>
      <c r="M15" s="424">
        <f t="shared" si="4"/>
        <v>253309</v>
      </c>
      <c r="N15" s="438">
        <f t="shared" si="5"/>
        <v>518328</v>
      </c>
      <c r="O15" s="55">
        <f t="shared" si="6"/>
        <v>1681077</v>
      </c>
    </row>
    <row r="16" spans="1:15" s="396" customFormat="1" ht="18.75" customHeight="1">
      <c r="A16" s="486"/>
      <c r="B16" s="68" t="s">
        <v>14</v>
      </c>
      <c r="C16" s="52">
        <v>1151167</v>
      </c>
      <c r="D16" s="61">
        <v>72699</v>
      </c>
      <c r="E16" s="401">
        <f t="shared" si="0"/>
        <v>1223866</v>
      </c>
      <c r="F16" s="52">
        <v>315944</v>
      </c>
      <c r="G16" s="50">
        <v>286381</v>
      </c>
      <c r="H16" s="56">
        <f t="shared" si="1"/>
        <v>602325</v>
      </c>
      <c r="I16" s="59">
        <v>2709</v>
      </c>
      <c r="J16" s="58">
        <v>2024</v>
      </c>
      <c r="K16" s="57">
        <f t="shared" si="2"/>
        <v>4733</v>
      </c>
      <c r="L16" s="372">
        <f t="shared" si="3"/>
        <v>318653</v>
      </c>
      <c r="M16" s="424">
        <f t="shared" si="4"/>
        <v>288405</v>
      </c>
      <c r="N16" s="438">
        <f t="shared" si="5"/>
        <v>607058</v>
      </c>
      <c r="O16" s="55">
        <f t="shared" si="6"/>
        <v>1830924</v>
      </c>
    </row>
    <row r="17" spans="1:15" s="410" customFormat="1" ht="18.75" customHeight="1">
      <c r="A17" s="486"/>
      <c r="B17" s="62" t="s">
        <v>13</v>
      </c>
      <c r="C17" s="52">
        <v>1187324</v>
      </c>
      <c r="D17" s="61">
        <v>64907</v>
      </c>
      <c r="E17" s="401">
        <f t="shared" si="0"/>
        <v>1252231</v>
      </c>
      <c r="F17" s="52">
        <v>317982</v>
      </c>
      <c r="G17" s="50">
        <v>359236</v>
      </c>
      <c r="H17" s="56">
        <f t="shared" si="1"/>
        <v>677218</v>
      </c>
      <c r="I17" s="59">
        <v>3743</v>
      </c>
      <c r="J17" s="58">
        <v>3939</v>
      </c>
      <c r="K17" s="57">
        <f t="shared" si="2"/>
        <v>7682</v>
      </c>
      <c r="L17" s="372">
        <f t="shared" si="3"/>
        <v>321725</v>
      </c>
      <c r="M17" s="424">
        <f t="shared" si="4"/>
        <v>363175</v>
      </c>
      <c r="N17" s="438">
        <f t="shared" si="5"/>
        <v>684900</v>
      </c>
      <c r="O17" s="55">
        <f t="shared" si="6"/>
        <v>1937131</v>
      </c>
    </row>
    <row r="18" spans="1:15" s="421" customFormat="1" ht="18.75" customHeight="1">
      <c r="A18" s="486"/>
      <c r="B18" s="62" t="s">
        <v>12</v>
      </c>
      <c r="C18" s="52">
        <v>1185603</v>
      </c>
      <c r="D18" s="61">
        <v>68928</v>
      </c>
      <c r="E18" s="401">
        <f t="shared" si="0"/>
        <v>1254531</v>
      </c>
      <c r="F18" s="52">
        <v>329675</v>
      </c>
      <c r="G18" s="50">
        <v>310356</v>
      </c>
      <c r="H18" s="56">
        <f t="shared" si="1"/>
        <v>640031</v>
      </c>
      <c r="I18" s="59">
        <v>2785</v>
      </c>
      <c r="J18" s="58">
        <v>2810</v>
      </c>
      <c r="K18" s="57">
        <f t="shared" si="2"/>
        <v>5595</v>
      </c>
      <c r="L18" s="372">
        <f t="shared" si="3"/>
        <v>332460</v>
      </c>
      <c r="M18" s="424">
        <f t="shared" si="4"/>
        <v>313166</v>
      </c>
      <c r="N18" s="438">
        <f t="shared" si="5"/>
        <v>645626</v>
      </c>
      <c r="O18" s="55">
        <f t="shared" si="6"/>
        <v>1900157</v>
      </c>
    </row>
    <row r="19" spans="1:15" ht="18.75" customHeight="1">
      <c r="A19" s="486"/>
      <c r="B19" s="62" t="s">
        <v>11</v>
      </c>
      <c r="C19" s="52">
        <v>1148927</v>
      </c>
      <c r="D19" s="61">
        <v>61764</v>
      </c>
      <c r="E19" s="401">
        <f t="shared" si="0"/>
        <v>1210691</v>
      </c>
      <c r="F19" s="52">
        <v>288883</v>
      </c>
      <c r="G19" s="50">
        <v>260029</v>
      </c>
      <c r="H19" s="56">
        <f t="shared" si="1"/>
        <v>548912</v>
      </c>
      <c r="I19" s="59">
        <v>1037</v>
      </c>
      <c r="J19" s="58">
        <v>920</v>
      </c>
      <c r="K19" s="57">
        <f t="shared" si="2"/>
        <v>1957</v>
      </c>
      <c r="L19" s="372">
        <f t="shared" si="3"/>
        <v>289920</v>
      </c>
      <c r="M19" s="424">
        <f t="shared" si="4"/>
        <v>260949</v>
      </c>
      <c r="N19" s="438">
        <f t="shared" si="5"/>
        <v>550869</v>
      </c>
      <c r="O19" s="55">
        <f t="shared" si="6"/>
        <v>1761560</v>
      </c>
    </row>
    <row r="20" spans="1:15" s="431" customFormat="1" ht="18.75" customHeight="1">
      <c r="A20" s="487"/>
      <c r="B20" s="62" t="s">
        <v>10</v>
      </c>
      <c r="C20" s="52">
        <v>1186817</v>
      </c>
      <c r="D20" s="61">
        <v>66005</v>
      </c>
      <c r="E20" s="401">
        <f t="shared" si="0"/>
        <v>1252822</v>
      </c>
      <c r="F20" s="52">
        <v>280771</v>
      </c>
      <c r="G20" s="50">
        <v>293131</v>
      </c>
      <c r="H20" s="56">
        <f t="shared" si="1"/>
        <v>573902</v>
      </c>
      <c r="I20" s="59">
        <v>2005</v>
      </c>
      <c r="J20" s="58">
        <v>1816</v>
      </c>
      <c r="K20" s="57">
        <f t="shared" si="2"/>
        <v>3821</v>
      </c>
      <c r="L20" s="372">
        <f t="shared" si="3"/>
        <v>282776</v>
      </c>
      <c r="M20" s="424">
        <f t="shared" si="4"/>
        <v>294947</v>
      </c>
      <c r="N20" s="438">
        <f t="shared" si="5"/>
        <v>577723</v>
      </c>
      <c r="O20" s="55">
        <f t="shared" si="6"/>
        <v>1830545</v>
      </c>
    </row>
    <row r="21" spans="1:15" s="54" customFormat="1" ht="18.75" customHeight="1">
      <c r="A21" s="486"/>
      <c r="B21" s="62" t="s">
        <v>9</v>
      </c>
      <c r="C21" s="52">
        <v>1241817</v>
      </c>
      <c r="D21" s="61">
        <v>61568</v>
      </c>
      <c r="E21" s="401">
        <f t="shared" si="0"/>
        <v>1303385</v>
      </c>
      <c r="F21" s="52">
        <v>270378</v>
      </c>
      <c r="G21" s="50">
        <v>287244</v>
      </c>
      <c r="H21" s="56">
        <f t="shared" si="1"/>
        <v>557622</v>
      </c>
      <c r="I21" s="59">
        <v>1558</v>
      </c>
      <c r="J21" s="58">
        <v>1277</v>
      </c>
      <c r="K21" s="57">
        <f t="shared" si="2"/>
        <v>2835</v>
      </c>
      <c r="L21" s="372">
        <f t="shared" si="3"/>
        <v>271936</v>
      </c>
      <c r="M21" s="424">
        <f t="shared" si="4"/>
        <v>288521</v>
      </c>
      <c r="N21" s="438">
        <f t="shared" si="5"/>
        <v>560457</v>
      </c>
      <c r="O21" s="55">
        <f t="shared" si="6"/>
        <v>1863842</v>
      </c>
    </row>
    <row r="22" spans="1:15" ht="18.75" customHeight="1" thickBot="1">
      <c r="A22" s="488"/>
      <c r="B22" s="62" t="s">
        <v>8</v>
      </c>
      <c r="C22" s="52">
        <v>1333198</v>
      </c>
      <c r="D22" s="61">
        <v>84173</v>
      </c>
      <c r="E22" s="401">
        <f t="shared" si="0"/>
        <v>1417371</v>
      </c>
      <c r="F22" s="52">
        <v>301195</v>
      </c>
      <c r="G22" s="50">
        <v>357690</v>
      </c>
      <c r="H22" s="56">
        <f t="shared" si="1"/>
        <v>658885</v>
      </c>
      <c r="I22" s="59">
        <v>2262</v>
      </c>
      <c r="J22" s="58">
        <v>1336</v>
      </c>
      <c r="K22" s="57">
        <f t="shared" si="2"/>
        <v>3598</v>
      </c>
      <c r="L22" s="372">
        <f t="shared" si="3"/>
        <v>303457</v>
      </c>
      <c r="M22" s="424">
        <f t="shared" si="4"/>
        <v>359026</v>
      </c>
      <c r="N22" s="438">
        <f t="shared" si="5"/>
        <v>662483</v>
      </c>
      <c r="O22" s="55">
        <f t="shared" si="6"/>
        <v>2079854</v>
      </c>
    </row>
    <row r="23" spans="1:15" ht="3.75" customHeight="1">
      <c r="A23" s="67"/>
      <c r="B23" s="66"/>
      <c r="C23" s="65"/>
      <c r="D23" s="64"/>
      <c r="E23" s="402">
        <f t="shared" si="0"/>
        <v>0</v>
      </c>
      <c r="F23" s="40"/>
      <c r="G23" s="39"/>
      <c r="H23" s="37"/>
      <c r="I23" s="40"/>
      <c r="J23" s="39"/>
      <c r="K23" s="38"/>
      <c r="L23" s="90">
        <f t="shared" si="3"/>
        <v>0</v>
      </c>
      <c r="M23" s="425">
        <f t="shared" si="4"/>
        <v>0</v>
      </c>
      <c r="N23" s="439">
        <f t="shared" si="5"/>
        <v>0</v>
      </c>
      <c r="O23" s="36">
        <f t="shared" si="6"/>
        <v>0</v>
      </c>
    </row>
    <row r="24" spans="1:15" ht="19.5" customHeight="1">
      <c r="A24" s="63">
        <v>2012</v>
      </c>
      <c r="B24" s="91" t="s">
        <v>7</v>
      </c>
      <c r="C24" s="52">
        <v>1273710</v>
      </c>
      <c r="D24" s="61">
        <v>80844</v>
      </c>
      <c r="E24" s="401">
        <f t="shared" si="0"/>
        <v>1354554</v>
      </c>
      <c r="F24" s="60">
        <v>349961</v>
      </c>
      <c r="G24" s="50">
        <v>327280</v>
      </c>
      <c r="H24" s="56">
        <f>G24+F24</f>
        <v>677241</v>
      </c>
      <c r="I24" s="59">
        <v>2744</v>
      </c>
      <c r="J24" s="58">
        <v>2474</v>
      </c>
      <c r="K24" s="57">
        <f>J24+I24</f>
        <v>5218</v>
      </c>
      <c r="L24" s="372">
        <f t="shared" si="3"/>
        <v>352705</v>
      </c>
      <c r="M24" s="424">
        <f t="shared" si="4"/>
        <v>329754</v>
      </c>
      <c r="N24" s="438">
        <f t="shared" si="5"/>
        <v>682459</v>
      </c>
      <c r="O24" s="55">
        <f t="shared" si="6"/>
        <v>2037013</v>
      </c>
    </row>
    <row r="25" spans="1:15" ht="19.5" customHeight="1" thickBot="1">
      <c r="A25" s="63"/>
      <c r="B25" s="91" t="s">
        <v>6</v>
      </c>
      <c r="C25" s="52">
        <v>1131090</v>
      </c>
      <c r="D25" s="61">
        <v>65651</v>
      </c>
      <c r="E25" s="401">
        <f t="shared" si="0"/>
        <v>1196741</v>
      </c>
      <c r="F25" s="60">
        <v>269769</v>
      </c>
      <c r="G25" s="50">
        <v>250481</v>
      </c>
      <c r="H25" s="56">
        <f>G25+F25</f>
        <v>520250</v>
      </c>
      <c r="I25" s="59">
        <v>3492</v>
      </c>
      <c r="J25" s="58">
        <v>3118</v>
      </c>
      <c r="K25" s="57">
        <f>J25+I25</f>
        <v>6610</v>
      </c>
      <c r="L25" s="372">
        <f>I25+F25</f>
        <v>273261</v>
      </c>
      <c r="M25" s="424">
        <f>J25+G25</f>
        <v>253599</v>
      </c>
      <c r="N25" s="438">
        <f>K25+H25</f>
        <v>526860</v>
      </c>
      <c r="O25" s="55">
        <f>N25+E25</f>
        <v>1723601</v>
      </c>
    </row>
    <row r="26" spans="1:15" ht="18" customHeight="1">
      <c r="A26" s="53" t="s">
        <v>4</v>
      </c>
      <c r="B26" s="41"/>
      <c r="C26" s="40"/>
      <c r="D26" s="39"/>
      <c r="E26" s="403"/>
      <c r="F26" s="40"/>
      <c r="G26" s="39"/>
      <c r="H26" s="38"/>
      <c r="I26" s="40"/>
      <c r="J26" s="39"/>
      <c r="K26" s="38"/>
      <c r="L26" s="90"/>
      <c r="M26" s="425"/>
      <c r="N26" s="439"/>
      <c r="O26" s="36"/>
    </row>
    <row r="27" spans="1:15" ht="18" customHeight="1">
      <c r="A27" s="35" t="s">
        <v>150</v>
      </c>
      <c r="B27" s="48"/>
      <c r="C27" s="52">
        <f>SUM(C11:C12)</f>
        <v>2105359</v>
      </c>
      <c r="D27" s="50">
        <f aca="true" t="shared" si="7" ref="D27:O27">SUM(D11:D12)</f>
        <v>151532</v>
      </c>
      <c r="E27" s="404">
        <f t="shared" si="7"/>
        <v>2256891</v>
      </c>
      <c r="F27" s="52">
        <f t="shared" si="7"/>
        <v>573282</v>
      </c>
      <c r="G27" s="50">
        <f t="shared" si="7"/>
        <v>522457</v>
      </c>
      <c r="H27" s="51">
        <f t="shared" si="7"/>
        <v>1095739</v>
      </c>
      <c r="I27" s="52">
        <f t="shared" si="7"/>
        <v>6996</v>
      </c>
      <c r="J27" s="50">
        <f t="shared" si="7"/>
        <v>7215</v>
      </c>
      <c r="K27" s="51">
        <f t="shared" si="7"/>
        <v>14211</v>
      </c>
      <c r="L27" s="52">
        <f t="shared" si="7"/>
        <v>580278</v>
      </c>
      <c r="M27" s="426">
        <f t="shared" si="7"/>
        <v>529672</v>
      </c>
      <c r="N27" s="440">
        <f t="shared" si="7"/>
        <v>1109950</v>
      </c>
      <c r="O27" s="49">
        <f t="shared" si="7"/>
        <v>3366841</v>
      </c>
    </row>
    <row r="28" spans="1:15" ht="18" customHeight="1" thickBot="1">
      <c r="A28" s="35" t="s">
        <v>151</v>
      </c>
      <c r="B28" s="48"/>
      <c r="C28" s="47">
        <f>SUM(C24:C25)</f>
        <v>2404800</v>
      </c>
      <c r="D28" s="44">
        <f aca="true" t="shared" si="8" ref="D28:O28">SUM(D24:D25)</f>
        <v>146495</v>
      </c>
      <c r="E28" s="405">
        <f t="shared" si="8"/>
        <v>2551295</v>
      </c>
      <c r="F28" s="46">
        <f t="shared" si="8"/>
        <v>619730</v>
      </c>
      <c r="G28" s="44">
        <f t="shared" si="8"/>
        <v>577761</v>
      </c>
      <c r="H28" s="45">
        <f t="shared" si="8"/>
        <v>1197491</v>
      </c>
      <c r="I28" s="46">
        <f t="shared" si="8"/>
        <v>6236</v>
      </c>
      <c r="J28" s="44">
        <f t="shared" si="8"/>
        <v>5592</v>
      </c>
      <c r="K28" s="45">
        <f t="shared" si="8"/>
        <v>11828</v>
      </c>
      <c r="L28" s="46">
        <f t="shared" si="8"/>
        <v>625966</v>
      </c>
      <c r="M28" s="427">
        <f t="shared" si="8"/>
        <v>583353</v>
      </c>
      <c r="N28" s="441">
        <f t="shared" si="8"/>
        <v>1209319</v>
      </c>
      <c r="O28" s="43">
        <f t="shared" si="8"/>
        <v>3760614</v>
      </c>
    </row>
    <row r="29" spans="1:15" ht="16.5" customHeight="1">
      <c r="A29" s="42" t="s">
        <v>3</v>
      </c>
      <c r="B29" s="41"/>
      <c r="C29" s="40"/>
      <c r="D29" s="39"/>
      <c r="E29" s="406"/>
      <c r="F29" s="40"/>
      <c r="G29" s="39"/>
      <c r="H29" s="37"/>
      <c r="I29" s="40"/>
      <c r="J29" s="39"/>
      <c r="K29" s="38"/>
      <c r="L29" s="90"/>
      <c r="M29" s="425"/>
      <c r="N29" s="442"/>
      <c r="O29" s="36"/>
    </row>
    <row r="30" spans="1:15" ht="16.5" customHeight="1">
      <c r="A30" s="35" t="s">
        <v>153</v>
      </c>
      <c r="B30" s="34"/>
      <c r="C30" s="467">
        <f>(C25/C12-1)*100</f>
        <v>16.85296913095582</v>
      </c>
      <c r="D30" s="468">
        <f aca="true" t="shared" si="9" ref="D30:O30">(D25/D12-1)*100</f>
        <v>16.388036945769137</v>
      </c>
      <c r="E30" s="469">
        <f t="shared" si="9"/>
        <v>16.827367535268124</v>
      </c>
      <c r="F30" s="467">
        <f t="shared" si="9"/>
        <v>14.327791457062823</v>
      </c>
      <c r="G30" s="470">
        <f t="shared" si="9"/>
        <v>14.44543440020103</v>
      </c>
      <c r="H30" s="471">
        <f t="shared" si="9"/>
        <v>14.384401947118231</v>
      </c>
      <c r="I30" s="472">
        <f t="shared" si="9"/>
        <v>29.717682020802382</v>
      </c>
      <c r="J30" s="468">
        <f t="shared" si="9"/>
        <v>19.784863618901262</v>
      </c>
      <c r="K30" s="473">
        <f t="shared" si="9"/>
        <v>24.834749763928233</v>
      </c>
      <c r="L30" s="472">
        <f t="shared" si="9"/>
        <v>14.501389046020785</v>
      </c>
      <c r="M30" s="474">
        <f t="shared" si="9"/>
        <v>14.50819079957375</v>
      </c>
      <c r="N30" s="475">
        <f t="shared" si="9"/>
        <v>14.50466290388832</v>
      </c>
      <c r="O30" s="476">
        <f t="shared" si="9"/>
        <v>16.10743906316521</v>
      </c>
    </row>
    <row r="31" spans="1:15" ht="7.5" customHeight="1" thickBot="1">
      <c r="A31" s="33"/>
      <c r="B31" s="32"/>
      <c r="C31" s="31"/>
      <c r="D31" s="30"/>
      <c r="E31" s="407"/>
      <c r="F31" s="29"/>
      <c r="G31" s="27"/>
      <c r="H31" s="26"/>
      <c r="I31" s="29"/>
      <c r="J31" s="27"/>
      <c r="K31" s="28"/>
      <c r="L31" s="29"/>
      <c r="M31" s="428"/>
      <c r="N31" s="443"/>
      <c r="O31" s="25"/>
    </row>
    <row r="32" spans="1:15" ht="16.5" customHeight="1">
      <c r="A32" s="24" t="s">
        <v>2</v>
      </c>
      <c r="B32" s="23"/>
      <c r="C32" s="22"/>
      <c r="D32" s="21"/>
      <c r="E32" s="408"/>
      <c r="F32" s="20"/>
      <c r="G32" s="18"/>
      <c r="H32" s="17"/>
      <c r="I32" s="20"/>
      <c r="J32" s="18"/>
      <c r="K32" s="19"/>
      <c r="L32" s="20"/>
      <c r="M32" s="429"/>
      <c r="N32" s="444"/>
      <c r="O32" s="16"/>
    </row>
    <row r="33" spans="1:15" ht="16.5" customHeight="1" thickBot="1">
      <c r="A33" s="453" t="s">
        <v>152</v>
      </c>
      <c r="B33" s="15"/>
      <c r="C33" s="14">
        <f aca="true" t="shared" si="10" ref="C33:O33">(C28/C27-1)*100</f>
        <v>14.22280000702969</v>
      </c>
      <c r="D33" s="10">
        <f t="shared" si="10"/>
        <v>-3.3240503655993403</v>
      </c>
      <c r="E33" s="409">
        <f t="shared" si="10"/>
        <v>13.044670743957054</v>
      </c>
      <c r="F33" s="14">
        <f t="shared" si="10"/>
        <v>8.102120771278365</v>
      </c>
      <c r="G33" s="13">
        <f t="shared" si="10"/>
        <v>10.585368748050072</v>
      </c>
      <c r="H33" s="9">
        <f t="shared" si="10"/>
        <v>9.286152998113595</v>
      </c>
      <c r="I33" s="12">
        <f t="shared" si="10"/>
        <v>-10.863350485991996</v>
      </c>
      <c r="J33" s="10">
        <f t="shared" si="10"/>
        <v>-22.494802494802492</v>
      </c>
      <c r="K33" s="11">
        <f t="shared" si="10"/>
        <v>-16.768700302582506</v>
      </c>
      <c r="L33" s="12">
        <f t="shared" si="10"/>
        <v>7.873467544866419</v>
      </c>
      <c r="M33" s="430">
        <f t="shared" si="10"/>
        <v>10.13476264556179</v>
      </c>
      <c r="N33" s="445">
        <f t="shared" si="10"/>
        <v>8.952565430875259</v>
      </c>
      <c r="O33" s="8">
        <f t="shared" si="10"/>
        <v>11.695622097984426</v>
      </c>
    </row>
    <row r="34" spans="1:14" s="5" customFormat="1" ht="17.25" customHeight="1" thickTop="1">
      <c r="A34" s="89" t="s">
        <v>1</v>
      </c>
      <c r="B34" s="7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="5" customFormat="1" ht="13.5" customHeight="1">
      <c r="A35" s="89" t="s">
        <v>0</v>
      </c>
    </row>
    <row r="36" spans="1:14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4.25">
      <c r="A37" s="3"/>
      <c r="B37" s="3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65516" ht="14.25">
      <c r="C65516" s="2" t="e">
        <f>((C65512/C65499)-1)*100</f>
        <v>#DIV/0!</v>
      </c>
    </row>
  </sheetData>
  <sheetProtection/>
  <mergeCells count="12">
    <mergeCell ref="N1:O1"/>
    <mergeCell ref="C7:E7"/>
    <mergeCell ref="O7:O10"/>
    <mergeCell ref="E9:E10"/>
    <mergeCell ref="A4:O5"/>
    <mergeCell ref="A11:A22"/>
    <mergeCell ref="A9:B9"/>
    <mergeCell ref="F9:H9"/>
    <mergeCell ref="C9:C10"/>
    <mergeCell ref="D9:D10"/>
    <mergeCell ref="F7:N8"/>
    <mergeCell ref="I9:K9"/>
  </mergeCells>
  <conditionalFormatting sqref="A30:B30 P30:IV30 A33:B33 P33:IV33">
    <cfRule type="cellIs" priority="1" dxfId="90" operator="lessThan" stopIfTrue="1">
      <formula>0</formula>
    </cfRule>
  </conditionalFormatting>
  <conditionalFormatting sqref="C29:O33">
    <cfRule type="cellIs" priority="2" dxfId="91" operator="lessThan" stopIfTrue="1">
      <formula>0</formula>
    </cfRule>
    <cfRule type="cellIs" priority="3" dxfId="92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6"/>
  <sheetViews>
    <sheetView showGridLines="0" zoomScale="88" zoomScaleNormal="88" zoomScalePageLayoutView="0" workbookViewId="0" topLeftCell="A1">
      <selection activeCell="O30" sqref="O30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2.57421875" style="1" bestFit="1" customWidth="1"/>
    <col min="5" max="5" width="11.421875" style="1" bestFit="1" customWidth="1"/>
    <col min="6" max="6" width="10.8515625" style="1" customWidth="1"/>
    <col min="7" max="7" width="10.00390625" style="1" customWidth="1"/>
    <col min="8" max="8" width="10.57421875" style="1" customWidth="1"/>
    <col min="9" max="9" width="9.57421875" style="1" customWidth="1"/>
    <col min="10" max="10" width="10.421875" style="1" customWidth="1"/>
    <col min="11" max="11" width="9.14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02" t="s">
        <v>28</v>
      </c>
      <c r="O1" s="502"/>
    </row>
    <row r="2" ht="5.25" customHeight="1"/>
    <row r="3" ht="4.5" customHeight="1" thickBot="1"/>
    <row r="4" spans="1:15" ht="13.5" customHeight="1" thickTop="1">
      <c r="A4" s="508" t="s">
        <v>32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10"/>
    </row>
    <row r="5" spans="1:15" ht="12.75" customHeight="1">
      <c r="A5" s="511"/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3"/>
    </row>
    <row r="6" spans="1:15" ht="5.25" customHeight="1" thickBot="1">
      <c r="A6" s="88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6"/>
    </row>
    <row r="7" spans="1:15" ht="16.5" customHeight="1" thickTop="1">
      <c r="A7" s="85"/>
      <c r="B7" s="84"/>
      <c r="C7" s="491" t="s">
        <v>26</v>
      </c>
      <c r="D7" s="492"/>
      <c r="E7" s="501"/>
      <c r="F7" s="497" t="s">
        <v>25</v>
      </c>
      <c r="G7" s="498"/>
      <c r="H7" s="498"/>
      <c r="I7" s="498"/>
      <c r="J7" s="498"/>
      <c r="K7" s="498"/>
      <c r="L7" s="498"/>
      <c r="M7" s="498"/>
      <c r="N7" s="514"/>
      <c r="O7" s="503" t="s">
        <v>24</v>
      </c>
    </row>
    <row r="8" spans="1:15" ht="3.75" customHeight="1" thickBot="1">
      <c r="A8" s="83"/>
      <c r="B8" s="82"/>
      <c r="C8" s="81"/>
      <c r="D8" s="80"/>
      <c r="E8" s="79"/>
      <c r="F8" s="499"/>
      <c r="G8" s="500"/>
      <c r="H8" s="500"/>
      <c r="I8" s="500"/>
      <c r="J8" s="500"/>
      <c r="K8" s="500"/>
      <c r="L8" s="500"/>
      <c r="M8" s="500"/>
      <c r="N8" s="515"/>
      <c r="O8" s="504"/>
    </row>
    <row r="9" spans="1:15" ht="21.75" customHeight="1" thickBot="1" thickTop="1">
      <c r="A9" s="489" t="s">
        <v>23</v>
      </c>
      <c r="B9" s="490"/>
      <c r="C9" s="493" t="s">
        <v>22</v>
      </c>
      <c r="D9" s="516" t="s">
        <v>21</v>
      </c>
      <c r="E9" s="506" t="s">
        <v>17</v>
      </c>
      <c r="F9" s="491" t="s">
        <v>22</v>
      </c>
      <c r="G9" s="492"/>
      <c r="H9" s="492"/>
      <c r="I9" s="491" t="s">
        <v>21</v>
      </c>
      <c r="J9" s="492"/>
      <c r="K9" s="501"/>
      <c r="L9" s="93" t="s">
        <v>20</v>
      </c>
      <c r="M9" s="78"/>
      <c r="N9" s="92"/>
      <c r="O9" s="504"/>
    </row>
    <row r="10" spans="1:15" s="71" customFormat="1" ht="18.75" customHeight="1" thickBot="1">
      <c r="A10" s="77"/>
      <c r="B10" s="76"/>
      <c r="C10" s="494"/>
      <c r="D10" s="517"/>
      <c r="E10" s="507"/>
      <c r="F10" s="74" t="s">
        <v>31</v>
      </c>
      <c r="G10" s="73" t="s">
        <v>30</v>
      </c>
      <c r="H10" s="72" t="s">
        <v>17</v>
      </c>
      <c r="I10" s="74" t="s">
        <v>31</v>
      </c>
      <c r="J10" s="73" t="s">
        <v>30</v>
      </c>
      <c r="K10" s="75" t="s">
        <v>17</v>
      </c>
      <c r="L10" s="74" t="s">
        <v>31</v>
      </c>
      <c r="M10" s="465" t="s">
        <v>30</v>
      </c>
      <c r="N10" s="466" t="s">
        <v>17</v>
      </c>
      <c r="O10" s="505"/>
    </row>
    <row r="11" spans="1:15" s="69" customFormat="1" ht="18.75" customHeight="1" thickTop="1">
      <c r="A11" s="485">
        <v>2011</v>
      </c>
      <c r="B11" s="62" t="s">
        <v>7</v>
      </c>
      <c r="C11" s="456">
        <v>8243.453999999998</v>
      </c>
      <c r="D11" s="457">
        <v>771.6600000000002</v>
      </c>
      <c r="E11" s="400">
        <f aca="true" t="shared" si="0" ref="E11:E25">D11+C11</f>
        <v>9015.113999999998</v>
      </c>
      <c r="F11" s="456">
        <v>22922.207999999995</v>
      </c>
      <c r="G11" s="458">
        <v>14700.827000000001</v>
      </c>
      <c r="H11" s="459">
        <f aca="true" t="shared" si="1" ref="H11:H22">G11+F11</f>
        <v>37623.034999999996</v>
      </c>
      <c r="I11" s="460">
        <v>4532.698</v>
      </c>
      <c r="J11" s="461">
        <v>2438.0599999999995</v>
      </c>
      <c r="K11" s="462">
        <f aca="true" t="shared" si="2" ref="K11:K22">J11+I11</f>
        <v>6970.758</v>
      </c>
      <c r="L11" s="463">
        <f aca="true" t="shared" si="3" ref="L11:N24">I11+F11</f>
        <v>27454.905999999995</v>
      </c>
      <c r="M11" s="464">
        <f t="shared" si="3"/>
        <v>17138.887000000002</v>
      </c>
      <c r="N11" s="437">
        <f t="shared" si="3"/>
        <v>44593.793</v>
      </c>
      <c r="O11" s="70">
        <f aca="true" t="shared" si="4" ref="O11:O24">N11+E11</f>
        <v>53608.90699999999</v>
      </c>
    </row>
    <row r="12" spans="1:15" ht="18.75" customHeight="1">
      <c r="A12" s="486"/>
      <c r="B12" s="62" t="s">
        <v>6</v>
      </c>
      <c r="C12" s="52">
        <v>9170.315000000002</v>
      </c>
      <c r="D12" s="61">
        <v>892.0739999999988</v>
      </c>
      <c r="E12" s="401">
        <f t="shared" si="0"/>
        <v>10062.389000000001</v>
      </c>
      <c r="F12" s="52">
        <v>24136.257999999994</v>
      </c>
      <c r="G12" s="50">
        <v>14693.407</v>
      </c>
      <c r="H12" s="56">
        <f t="shared" si="1"/>
        <v>38829.66499999999</v>
      </c>
      <c r="I12" s="59">
        <v>4203.978999999999</v>
      </c>
      <c r="J12" s="58">
        <v>2060.785</v>
      </c>
      <c r="K12" s="57">
        <f t="shared" si="2"/>
        <v>6264.763999999999</v>
      </c>
      <c r="L12" s="372">
        <f t="shared" si="3"/>
        <v>28340.236999999994</v>
      </c>
      <c r="M12" s="424">
        <f t="shared" si="3"/>
        <v>16754.192</v>
      </c>
      <c r="N12" s="438">
        <f t="shared" si="3"/>
        <v>45094.42899999999</v>
      </c>
      <c r="O12" s="55">
        <f t="shared" si="4"/>
        <v>55156.81799999999</v>
      </c>
    </row>
    <row r="13" spans="1:15" ht="18.75" customHeight="1">
      <c r="A13" s="486"/>
      <c r="B13" s="62" t="s">
        <v>5</v>
      </c>
      <c r="C13" s="52">
        <v>10194.743000000006</v>
      </c>
      <c r="D13" s="61">
        <v>850.2729999999976</v>
      </c>
      <c r="E13" s="401">
        <f t="shared" si="0"/>
        <v>11045.016000000003</v>
      </c>
      <c r="F13" s="52">
        <v>23566.403000000002</v>
      </c>
      <c r="G13" s="50">
        <v>16399.866000000005</v>
      </c>
      <c r="H13" s="56">
        <f t="shared" si="1"/>
        <v>39966.26900000001</v>
      </c>
      <c r="I13" s="372">
        <v>3112.645</v>
      </c>
      <c r="J13" s="58">
        <v>1787.944</v>
      </c>
      <c r="K13" s="57">
        <f t="shared" si="2"/>
        <v>4900.589</v>
      </c>
      <c r="L13" s="372">
        <f t="shared" si="3"/>
        <v>26679.048000000003</v>
      </c>
      <c r="M13" s="424">
        <f t="shared" si="3"/>
        <v>18187.810000000005</v>
      </c>
      <c r="N13" s="438">
        <f t="shared" si="3"/>
        <v>44866.85800000001</v>
      </c>
      <c r="O13" s="55">
        <f t="shared" si="4"/>
        <v>55911.87400000001</v>
      </c>
    </row>
    <row r="14" spans="1:15" ht="18.75" customHeight="1">
      <c r="A14" s="486"/>
      <c r="B14" s="62" t="s">
        <v>16</v>
      </c>
      <c r="C14" s="52">
        <v>10061.122999999998</v>
      </c>
      <c r="D14" s="61">
        <v>820.6789999999993</v>
      </c>
      <c r="E14" s="401">
        <f t="shared" si="0"/>
        <v>10881.801999999998</v>
      </c>
      <c r="F14" s="52">
        <v>29928.906000000006</v>
      </c>
      <c r="G14" s="50">
        <v>16783.528000000002</v>
      </c>
      <c r="H14" s="56">
        <f t="shared" si="1"/>
        <v>46712.43400000001</v>
      </c>
      <c r="I14" s="59">
        <v>6563.128999999999</v>
      </c>
      <c r="J14" s="58">
        <v>2675.1370000000006</v>
      </c>
      <c r="K14" s="57">
        <f t="shared" si="2"/>
        <v>9238.266</v>
      </c>
      <c r="L14" s="372">
        <f t="shared" si="3"/>
        <v>36492.035</v>
      </c>
      <c r="M14" s="424">
        <f t="shared" si="3"/>
        <v>19458.665</v>
      </c>
      <c r="N14" s="438">
        <f t="shared" si="3"/>
        <v>55950.70000000001</v>
      </c>
      <c r="O14" s="55">
        <f t="shared" si="4"/>
        <v>66832.50200000001</v>
      </c>
    </row>
    <row r="15" spans="1:15" s="69" customFormat="1" ht="18.75" customHeight="1">
      <c r="A15" s="486"/>
      <c r="B15" s="62" t="s">
        <v>15</v>
      </c>
      <c r="C15" s="52">
        <v>10551.246000000006</v>
      </c>
      <c r="D15" s="61">
        <v>1413.9349999999997</v>
      </c>
      <c r="E15" s="401">
        <f t="shared" si="0"/>
        <v>11965.181000000006</v>
      </c>
      <c r="F15" s="52">
        <v>27322.521000000004</v>
      </c>
      <c r="G15" s="50">
        <v>16748.225</v>
      </c>
      <c r="H15" s="56">
        <f t="shared" si="1"/>
        <v>44070.746</v>
      </c>
      <c r="I15" s="59">
        <v>2335.556</v>
      </c>
      <c r="J15" s="58">
        <v>1764.0460000000005</v>
      </c>
      <c r="K15" s="57">
        <f t="shared" si="2"/>
        <v>4099.602000000001</v>
      </c>
      <c r="L15" s="372">
        <f t="shared" si="3"/>
        <v>29658.077000000005</v>
      </c>
      <c r="M15" s="424">
        <f t="shared" si="3"/>
        <v>18512.271</v>
      </c>
      <c r="N15" s="438">
        <f t="shared" si="3"/>
        <v>48170.348</v>
      </c>
      <c r="O15" s="55">
        <f t="shared" si="4"/>
        <v>60135.529</v>
      </c>
    </row>
    <row r="16" spans="1:15" s="396" customFormat="1" ht="18.75" customHeight="1">
      <c r="A16" s="486"/>
      <c r="B16" s="68" t="s">
        <v>14</v>
      </c>
      <c r="C16" s="52">
        <v>9446.482999999984</v>
      </c>
      <c r="D16" s="61">
        <v>1253.3300000000002</v>
      </c>
      <c r="E16" s="401">
        <f t="shared" si="0"/>
        <v>10699.812999999984</v>
      </c>
      <c r="F16" s="52">
        <v>22097.48</v>
      </c>
      <c r="G16" s="50">
        <v>15023.589000000002</v>
      </c>
      <c r="H16" s="56">
        <f t="shared" si="1"/>
        <v>37121.069</v>
      </c>
      <c r="I16" s="59">
        <v>2440.523</v>
      </c>
      <c r="J16" s="58">
        <v>2538.787</v>
      </c>
      <c r="K16" s="57">
        <f t="shared" si="2"/>
        <v>4979.3099999999995</v>
      </c>
      <c r="L16" s="372">
        <f t="shared" si="3"/>
        <v>24538.003</v>
      </c>
      <c r="M16" s="424">
        <f t="shared" si="3"/>
        <v>17562.376</v>
      </c>
      <c r="N16" s="438">
        <f t="shared" si="3"/>
        <v>42100.379</v>
      </c>
      <c r="O16" s="55">
        <f t="shared" si="4"/>
        <v>52800.19199999998</v>
      </c>
    </row>
    <row r="17" spans="1:15" s="410" customFormat="1" ht="18.75" customHeight="1">
      <c r="A17" s="486"/>
      <c r="B17" s="62" t="s">
        <v>13</v>
      </c>
      <c r="C17" s="52">
        <v>9971.373999999998</v>
      </c>
      <c r="D17" s="61">
        <v>1343.303999999998</v>
      </c>
      <c r="E17" s="401">
        <f t="shared" si="0"/>
        <v>11314.677999999996</v>
      </c>
      <c r="F17" s="52">
        <v>22063.293000000012</v>
      </c>
      <c r="G17" s="50">
        <v>13950.788999999999</v>
      </c>
      <c r="H17" s="56">
        <f t="shared" si="1"/>
        <v>36014.08200000001</v>
      </c>
      <c r="I17" s="59">
        <v>1667.6969999999997</v>
      </c>
      <c r="J17" s="58">
        <v>1985.0459999999998</v>
      </c>
      <c r="K17" s="57">
        <f t="shared" si="2"/>
        <v>3652.7429999999995</v>
      </c>
      <c r="L17" s="372">
        <f t="shared" si="3"/>
        <v>23730.990000000013</v>
      </c>
      <c r="M17" s="424">
        <f t="shared" si="3"/>
        <v>15935.835</v>
      </c>
      <c r="N17" s="438">
        <f t="shared" si="3"/>
        <v>39666.82500000001</v>
      </c>
      <c r="O17" s="55">
        <f t="shared" si="4"/>
        <v>50981.50300000001</v>
      </c>
    </row>
    <row r="18" spans="1:15" s="421" customFormat="1" ht="18.75" customHeight="1">
      <c r="A18" s="486"/>
      <c r="B18" s="62" t="s">
        <v>12</v>
      </c>
      <c r="C18" s="52">
        <v>9641.683999999994</v>
      </c>
      <c r="D18" s="61">
        <v>1206.2630000000001</v>
      </c>
      <c r="E18" s="401">
        <f t="shared" si="0"/>
        <v>10847.946999999995</v>
      </c>
      <c r="F18" s="52">
        <v>21903.647000000004</v>
      </c>
      <c r="G18" s="50">
        <v>15068.443000000003</v>
      </c>
      <c r="H18" s="56">
        <f t="shared" si="1"/>
        <v>36972.09000000001</v>
      </c>
      <c r="I18" s="59">
        <v>3649.382</v>
      </c>
      <c r="J18" s="58">
        <v>3141.3179999999993</v>
      </c>
      <c r="K18" s="57">
        <f t="shared" si="2"/>
        <v>6790.699999999999</v>
      </c>
      <c r="L18" s="372">
        <f t="shared" si="3"/>
        <v>25553.029000000006</v>
      </c>
      <c r="M18" s="424">
        <f t="shared" si="3"/>
        <v>18209.761000000002</v>
      </c>
      <c r="N18" s="438">
        <f t="shared" si="3"/>
        <v>43762.79000000001</v>
      </c>
      <c r="O18" s="55">
        <f t="shared" si="4"/>
        <v>54610.737</v>
      </c>
    </row>
    <row r="19" spans="1:15" ht="18.75" customHeight="1">
      <c r="A19" s="486"/>
      <c r="B19" s="62" t="s">
        <v>11</v>
      </c>
      <c r="C19" s="52">
        <v>10798.104999999996</v>
      </c>
      <c r="D19" s="61">
        <v>1398.145999999999</v>
      </c>
      <c r="E19" s="401">
        <f t="shared" si="0"/>
        <v>12196.250999999995</v>
      </c>
      <c r="F19" s="52">
        <v>21503.690999999988</v>
      </c>
      <c r="G19" s="50">
        <v>16217.218000000003</v>
      </c>
      <c r="H19" s="56">
        <f t="shared" si="1"/>
        <v>37720.90899999999</v>
      </c>
      <c r="I19" s="59">
        <v>4812.9890000000005</v>
      </c>
      <c r="J19" s="58">
        <v>2591.312</v>
      </c>
      <c r="K19" s="57">
        <f t="shared" si="2"/>
        <v>7404.301</v>
      </c>
      <c r="L19" s="372">
        <f t="shared" si="3"/>
        <v>26316.67999999999</v>
      </c>
      <c r="M19" s="424">
        <f t="shared" si="3"/>
        <v>18808.530000000002</v>
      </c>
      <c r="N19" s="438">
        <f t="shared" si="3"/>
        <v>45125.20999999999</v>
      </c>
      <c r="O19" s="55">
        <f t="shared" si="4"/>
        <v>57321.46099999999</v>
      </c>
    </row>
    <row r="20" spans="1:15" s="431" customFormat="1" ht="18.75" customHeight="1">
      <c r="A20" s="487"/>
      <c r="B20" s="62" t="s">
        <v>10</v>
      </c>
      <c r="C20" s="52">
        <v>10881.442999999996</v>
      </c>
      <c r="D20" s="61">
        <v>1539.6559999999995</v>
      </c>
      <c r="E20" s="401">
        <f t="shared" si="0"/>
        <v>12421.098999999995</v>
      </c>
      <c r="F20" s="52">
        <v>23228.91</v>
      </c>
      <c r="G20" s="50">
        <v>16263.604999999992</v>
      </c>
      <c r="H20" s="56">
        <f t="shared" si="1"/>
        <v>39492.51499999999</v>
      </c>
      <c r="I20" s="59">
        <v>3827.076</v>
      </c>
      <c r="J20" s="58">
        <v>3287.1330000000003</v>
      </c>
      <c r="K20" s="57">
        <f t="shared" si="2"/>
        <v>7114.209000000001</v>
      </c>
      <c r="L20" s="372">
        <f t="shared" si="3"/>
        <v>27055.986</v>
      </c>
      <c r="M20" s="424">
        <f t="shared" si="3"/>
        <v>19550.737999999994</v>
      </c>
      <c r="N20" s="438">
        <f t="shared" si="3"/>
        <v>46606.723999999995</v>
      </c>
      <c r="O20" s="55">
        <f t="shared" si="4"/>
        <v>59027.82299999999</v>
      </c>
    </row>
    <row r="21" spans="1:15" s="54" customFormat="1" ht="18.75" customHeight="1">
      <c r="A21" s="486"/>
      <c r="B21" s="62" t="s">
        <v>9</v>
      </c>
      <c r="C21" s="52">
        <v>11765.118999999993</v>
      </c>
      <c r="D21" s="61">
        <v>828.9399999999991</v>
      </c>
      <c r="E21" s="401">
        <f t="shared" si="0"/>
        <v>12594.058999999992</v>
      </c>
      <c r="F21" s="52">
        <v>21384.929999999997</v>
      </c>
      <c r="G21" s="50">
        <v>17472.437</v>
      </c>
      <c r="H21" s="56">
        <f t="shared" si="1"/>
        <v>38857.367</v>
      </c>
      <c r="I21" s="59">
        <v>3186.0379999999996</v>
      </c>
      <c r="J21" s="58">
        <v>1762.3460000000002</v>
      </c>
      <c r="K21" s="57">
        <f t="shared" si="2"/>
        <v>4948.384</v>
      </c>
      <c r="L21" s="372">
        <f t="shared" si="3"/>
        <v>24570.967999999997</v>
      </c>
      <c r="M21" s="424">
        <f t="shared" si="3"/>
        <v>19234.783000000003</v>
      </c>
      <c r="N21" s="438">
        <f t="shared" si="3"/>
        <v>43805.751</v>
      </c>
      <c r="O21" s="55">
        <f t="shared" si="4"/>
        <v>56399.80999999999</v>
      </c>
    </row>
    <row r="22" spans="1:15" ht="18.75" customHeight="1" thickBot="1">
      <c r="A22" s="488"/>
      <c r="B22" s="62" t="s">
        <v>8</v>
      </c>
      <c r="C22" s="52">
        <v>13383.345999999998</v>
      </c>
      <c r="D22" s="61">
        <v>1036.841999999999</v>
      </c>
      <c r="E22" s="401">
        <f t="shared" si="0"/>
        <v>14420.187999999996</v>
      </c>
      <c r="F22" s="52">
        <v>23630.953000000005</v>
      </c>
      <c r="G22" s="50">
        <v>19559.736000000004</v>
      </c>
      <c r="H22" s="56">
        <f t="shared" si="1"/>
        <v>43190.68900000001</v>
      </c>
      <c r="I22" s="59">
        <v>2184.1800000000003</v>
      </c>
      <c r="J22" s="58">
        <v>1650.5690000000004</v>
      </c>
      <c r="K22" s="57">
        <f t="shared" si="2"/>
        <v>3834.7490000000007</v>
      </c>
      <c r="L22" s="372">
        <f t="shared" si="3"/>
        <v>25815.133000000005</v>
      </c>
      <c r="M22" s="424">
        <f t="shared" si="3"/>
        <v>21210.305000000004</v>
      </c>
      <c r="N22" s="438">
        <f t="shared" si="3"/>
        <v>47025.43800000002</v>
      </c>
      <c r="O22" s="55">
        <f t="shared" si="4"/>
        <v>61445.62600000001</v>
      </c>
    </row>
    <row r="23" spans="1:15" ht="3.75" customHeight="1">
      <c r="A23" s="67"/>
      <c r="B23" s="66"/>
      <c r="C23" s="65"/>
      <c r="D23" s="64"/>
      <c r="E23" s="402">
        <f t="shared" si="0"/>
        <v>0</v>
      </c>
      <c r="F23" s="40"/>
      <c r="G23" s="39"/>
      <c r="H23" s="37"/>
      <c r="I23" s="40"/>
      <c r="J23" s="39"/>
      <c r="K23" s="38"/>
      <c r="L23" s="90">
        <f t="shared" si="3"/>
        <v>0</v>
      </c>
      <c r="M23" s="425">
        <f t="shared" si="3"/>
        <v>0</v>
      </c>
      <c r="N23" s="439">
        <f t="shared" si="3"/>
        <v>0</v>
      </c>
      <c r="O23" s="36">
        <f t="shared" si="4"/>
        <v>0</v>
      </c>
    </row>
    <row r="24" spans="1:15" ht="19.5" customHeight="1">
      <c r="A24" s="63">
        <v>2012</v>
      </c>
      <c r="B24" s="91" t="s">
        <v>7</v>
      </c>
      <c r="C24" s="52">
        <v>9210.109999999999</v>
      </c>
      <c r="D24" s="61">
        <v>1039.0659999999993</v>
      </c>
      <c r="E24" s="401">
        <f t="shared" si="0"/>
        <v>10249.175999999998</v>
      </c>
      <c r="F24" s="60">
        <v>25396.219</v>
      </c>
      <c r="G24" s="50">
        <v>14189.631999999996</v>
      </c>
      <c r="H24" s="56">
        <f>G24+F24</f>
        <v>39585.850999999995</v>
      </c>
      <c r="I24" s="59">
        <v>2258.958</v>
      </c>
      <c r="J24" s="58">
        <v>545.3380000000001</v>
      </c>
      <c r="K24" s="57">
        <f>J24+I24</f>
        <v>2804.2960000000003</v>
      </c>
      <c r="L24" s="372">
        <f t="shared" si="3"/>
        <v>27655.177</v>
      </c>
      <c r="M24" s="424">
        <f t="shared" si="3"/>
        <v>14734.969999999996</v>
      </c>
      <c r="N24" s="438">
        <f t="shared" si="3"/>
        <v>42390.147</v>
      </c>
      <c r="O24" s="55">
        <f t="shared" si="4"/>
        <v>52639.323</v>
      </c>
    </row>
    <row r="25" spans="1:15" ht="19.5" customHeight="1" thickBot="1">
      <c r="A25" s="63"/>
      <c r="B25" s="91" t="s">
        <v>6</v>
      </c>
      <c r="C25" s="52">
        <v>9720.685</v>
      </c>
      <c r="D25" s="61">
        <v>1303.1599999999996</v>
      </c>
      <c r="E25" s="401">
        <f t="shared" si="0"/>
        <v>11023.845</v>
      </c>
      <c r="F25" s="60">
        <v>26289.17</v>
      </c>
      <c r="G25" s="50">
        <v>15899.264000000005</v>
      </c>
      <c r="H25" s="56">
        <f>G25+F25</f>
        <v>42188.434</v>
      </c>
      <c r="I25" s="59">
        <v>2191.698</v>
      </c>
      <c r="J25" s="58">
        <v>1736.9070000000002</v>
      </c>
      <c r="K25" s="57">
        <f>J25+I25</f>
        <v>3928.605</v>
      </c>
      <c r="L25" s="372">
        <f>I25+F25</f>
        <v>28480.868</v>
      </c>
      <c r="M25" s="424">
        <f>J25+G25</f>
        <v>17636.171000000006</v>
      </c>
      <c r="N25" s="438">
        <f>K25+H25</f>
        <v>46117.039000000004</v>
      </c>
      <c r="O25" s="55">
        <f>N25+E25</f>
        <v>57140.884000000005</v>
      </c>
    </row>
    <row r="26" spans="1:15" ht="18" customHeight="1">
      <c r="A26" s="53" t="s">
        <v>4</v>
      </c>
      <c r="B26" s="41"/>
      <c r="C26" s="40"/>
      <c r="D26" s="39"/>
      <c r="E26" s="403"/>
      <c r="F26" s="40"/>
      <c r="G26" s="39"/>
      <c r="H26" s="38"/>
      <c r="I26" s="40"/>
      <c r="J26" s="39"/>
      <c r="K26" s="38"/>
      <c r="L26" s="90"/>
      <c r="M26" s="425"/>
      <c r="N26" s="439"/>
      <c r="O26" s="36"/>
    </row>
    <row r="27" spans="1:15" ht="18" customHeight="1">
      <c r="A27" s="35" t="s">
        <v>150</v>
      </c>
      <c r="B27" s="48"/>
      <c r="C27" s="52">
        <f>SUM(C11:C12)</f>
        <v>17413.769</v>
      </c>
      <c r="D27" s="50">
        <f aca="true" t="shared" si="5" ref="D27:O27">SUM(D11:D12)</f>
        <v>1663.733999999999</v>
      </c>
      <c r="E27" s="404">
        <f t="shared" si="5"/>
        <v>19077.502999999997</v>
      </c>
      <c r="F27" s="52">
        <f t="shared" si="5"/>
        <v>47058.465999999986</v>
      </c>
      <c r="G27" s="50">
        <f t="shared" si="5"/>
        <v>29394.234</v>
      </c>
      <c r="H27" s="51">
        <f t="shared" si="5"/>
        <v>76452.69999999998</v>
      </c>
      <c r="I27" s="52">
        <f t="shared" si="5"/>
        <v>8736.677</v>
      </c>
      <c r="J27" s="50">
        <f t="shared" si="5"/>
        <v>4498.844999999999</v>
      </c>
      <c r="K27" s="51">
        <f t="shared" si="5"/>
        <v>13235.521999999999</v>
      </c>
      <c r="L27" s="52">
        <f t="shared" si="5"/>
        <v>55795.14299999999</v>
      </c>
      <c r="M27" s="426">
        <f t="shared" si="5"/>
        <v>33893.079</v>
      </c>
      <c r="N27" s="440">
        <f t="shared" si="5"/>
        <v>89688.22199999998</v>
      </c>
      <c r="O27" s="49">
        <f t="shared" si="5"/>
        <v>108765.72499999998</v>
      </c>
    </row>
    <row r="28" spans="1:15" ht="18" customHeight="1" thickBot="1">
      <c r="A28" s="35" t="s">
        <v>151</v>
      </c>
      <c r="B28" s="48"/>
      <c r="C28" s="47">
        <f>SUM(C24:C25)</f>
        <v>18930.795</v>
      </c>
      <c r="D28" s="44">
        <f aca="true" t="shared" si="6" ref="D28:O28">SUM(D24:D25)</f>
        <v>2342.2259999999987</v>
      </c>
      <c r="E28" s="405">
        <f t="shared" si="6"/>
        <v>21273.020999999997</v>
      </c>
      <c r="F28" s="46">
        <f t="shared" si="6"/>
        <v>51685.388999999996</v>
      </c>
      <c r="G28" s="44">
        <f t="shared" si="6"/>
        <v>30088.896</v>
      </c>
      <c r="H28" s="45">
        <f t="shared" si="6"/>
        <v>81774.285</v>
      </c>
      <c r="I28" s="46">
        <f t="shared" si="6"/>
        <v>4450.656</v>
      </c>
      <c r="J28" s="44">
        <f t="shared" si="6"/>
        <v>2282.2450000000003</v>
      </c>
      <c r="K28" s="45">
        <f t="shared" si="6"/>
        <v>6732.901</v>
      </c>
      <c r="L28" s="46">
        <f t="shared" si="6"/>
        <v>56136.045</v>
      </c>
      <c r="M28" s="427">
        <f t="shared" si="6"/>
        <v>32371.141000000003</v>
      </c>
      <c r="N28" s="441">
        <f t="shared" si="6"/>
        <v>88507.186</v>
      </c>
      <c r="O28" s="43">
        <f t="shared" si="6"/>
        <v>109780.207</v>
      </c>
    </row>
    <row r="29" spans="1:15" ht="16.5" customHeight="1">
      <c r="A29" s="42" t="s">
        <v>3</v>
      </c>
      <c r="B29" s="41"/>
      <c r="C29" s="40"/>
      <c r="D29" s="39"/>
      <c r="E29" s="406"/>
      <c r="F29" s="40"/>
      <c r="G29" s="39"/>
      <c r="H29" s="37"/>
      <c r="I29" s="40"/>
      <c r="J29" s="39"/>
      <c r="K29" s="38"/>
      <c r="L29" s="90"/>
      <c r="M29" s="425"/>
      <c r="N29" s="442"/>
      <c r="O29" s="36"/>
    </row>
    <row r="30" spans="1:15" ht="16.5" customHeight="1">
      <c r="A30" s="35" t="s">
        <v>153</v>
      </c>
      <c r="B30" s="34"/>
      <c r="C30" s="467">
        <f>(C25/C12-1)*100</f>
        <v>6.001647707848612</v>
      </c>
      <c r="D30" s="468">
        <f aca="true" t="shared" si="7" ref="D30:O30">(D25/D12-1)*100</f>
        <v>46.0820514890022</v>
      </c>
      <c r="E30" s="469">
        <f t="shared" si="7"/>
        <v>9.55494763718634</v>
      </c>
      <c r="F30" s="467">
        <f t="shared" si="7"/>
        <v>8.919825102963364</v>
      </c>
      <c r="G30" s="470">
        <f t="shared" si="7"/>
        <v>8.206789616594756</v>
      </c>
      <c r="H30" s="471">
        <f t="shared" si="7"/>
        <v>8.650007668106351</v>
      </c>
      <c r="I30" s="472">
        <f t="shared" si="7"/>
        <v>-47.86610494486294</v>
      </c>
      <c r="J30" s="468">
        <f t="shared" si="7"/>
        <v>-15.716244052630412</v>
      </c>
      <c r="K30" s="473">
        <f t="shared" si="7"/>
        <v>-37.290454995591205</v>
      </c>
      <c r="L30" s="472">
        <f t="shared" si="7"/>
        <v>0.4962237965758787</v>
      </c>
      <c r="M30" s="474">
        <f t="shared" si="7"/>
        <v>5.264228797187043</v>
      </c>
      <c r="N30" s="475">
        <f t="shared" si="7"/>
        <v>2.2677080576849473</v>
      </c>
      <c r="O30" s="476">
        <f t="shared" si="7"/>
        <v>3.5971364410470663</v>
      </c>
    </row>
    <row r="31" spans="1:15" ht="7.5" customHeight="1" thickBot="1">
      <c r="A31" s="33"/>
      <c r="B31" s="32"/>
      <c r="C31" s="31"/>
      <c r="D31" s="30"/>
      <c r="E31" s="407"/>
      <c r="F31" s="29"/>
      <c r="G31" s="27"/>
      <c r="H31" s="26"/>
      <c r="I31" s="29"/>
      <c r="J31" s="27"/>
      <c r="K31" s="28"/>
      <c r="L31" s="29"/>
      <c r="M31" s="428"/>
      <c r="N31" s="443"/>
      <c r="O31" s="25"/>
    </row>
    <row r="32" spans="1:15" ht="16.5" customHeight="1">
      <c r="A32" s="24" t="s">
        <v>2</v>
      </c>
      <c r="B32" s="23"/>
      <c r="C32" s="22"/>
      <c r="D32" s="21"/>
      <c r="E32" s="408"/>
      <c r="F32" s="20"/>
      <c r="G32" s="18"/>
      <c r="H32" s="17"/>
      <c r="I32" s="20"/>
      <c r="J32" s="18"/>
      <c r="K32" s="19"/>
      <c r="L32" s="20"/>
      <c r="M32" s="429"/>
      <c r="N32" s="444"/>
      <c r="O32" s="16"/>
    </row>
    <row r="33" spans="1:15" ht="16.5" customHeight="1" thickBot="1">
      <c r="A33" s="453" t="s">
        <v>152</v>
      </c>
      <c r="B33" s="15"/>
      <c r="C33" s="14">
        <f aca="true" t="shared" si="8" ref="C33:O33">(C28/C27-1)*100</f>
        <v>8.711646513744364</v>
      </c>
      <c r="D33" s="10">
        <f t="shared" si="8"/>
        <v>40.78127873806751</v>
      </c>
      <c r="E33" s="409">
        <f t="shared" si="8"/>
        <v>11.508413863176958</v>
      </c>
      <c r="F33" s="14">
        <f t="shared" si="8"/>
        <v>9.832286075793494</v>
      </c>
      <c r="G33" s="13">
        <f t="shared" si="8"/>
        <v>2.363259406589746</v>
      </c>
      <c r="H33" s="9">
        <f t="shared" si="8"/>
        <v>6.9606240198188285</v>
      </c>
      <c r="I33" s="12">
        <f t="shared" si="8"/>
        <v>-49.05779394156382</v>
      </c>
      <c r="J33" s="10">
        <f t="shared" si="8"/>
        <v>-49.270423853233424</v>
      </c>
      <c r="K33" s="11">
        <f t="shared" si="8"/>
        <v>-49.13006831162382</v>
      </c>
      <c r="L33" s="12">
        <f t="shared" si="8"/>
        <v>0.6109886661640251</v>
      </c>
      <c r="M33" s="430">
        <f t="shared" si="8"/>
        <v>-4.490409384169536</v>
      </c>
      <c r="N33" s="445">
        <f t="shared" si="8"/>
        <v>-1.3168239637975865</v>
      </c>
      <c r="O33" s="8">
        <f t="shared" si="8"/>
        <v>0.9327221420167175</v>
      </c>
    </row>
    <row r="34" spans="1:14" s="5" customFormat="1" ht="17.25" customHeight="1" thickTop="1">
      <c r="A34" s="89" t="s">
        <v>1</v>
      </c>
      <c r="B34" s="7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="5" customFormat="1" ht="13.5" customHeight="1">
      <c r="A35" s="89" t="s">
        <v>0</v>
      </c>
    </row>
    <row r="36" spans="1:14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4.25">
      <c r="A37" s="3"/>
      <c r="B37" s="3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65516" ht="14.25">
      <c r="C65516" s="2" t="e">
        <f>((C65512/C65499)-1)*100</f>
        <v>#DIV/0!</v>
      </c>
    </row>
  </sheetData>
  <sheetProtection/>
  <mergeCells count="12">
    <mergeCell ref="E9:E10"/>
    <mergeCell ref="F9:H9"/>
    <mergeCell ref="I9:K9"/>
    <mergeCell ref="A11:A22"/>
    <mergeCell ref="N1:O1"/>
    <mergeCell ref="A4:O5"/>
    <mergeCell ref="C7:E7"/>
    <mergeCell ref="F7:N8"/>
    <mergeCell ref="O7:O10"/>
    <mergeCell ref="A9:B9"/>
    <mergeCell ref="C9:C10"/>
    <mergeCell ref="D9:D10"/>
  </mergeCells>
  <conditionalFormatting sqref="A30:B30 P30:IV30 A33:B33 P33:IV33">
    <cfRule type="cellIs" priority="1" dxfId="90" operator="lessThan" stopIfTrue="1">
      <formula>0</formula>
    </cfRule>
  </conditionalFormatting>
  <conditionalFormatting sqref="C29:O33">
    <cfRule type="cellIs" priority="2" dxfId="91" operator="lessThan" stopIfTrue="1">
      <formula>0</formula>
    </cfRule>
    <cfRule type="cellIs" priority="3" dxfId="92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Q25"/>
  <sheetViews>
    <sheetView showGridLines="0" zoomScale="90" zoomScaleNormal="90" zoomScalePageLayoutView="0" workbookViewId="0" topLeftCell="A1">
      <selection activeCell="I8" sqref="I8"/>
    </sheetView>
  </sheetViews>
  <sheetFormatPr defaultColWidth="9.140625" defaultRowHeight="15"/>
  <cols>
    <col min="1" max="1" width="23.140625" style="94" customWidth="1"/>
    <col min="2" max="2" width="10.140625" style="94" customWidth="1"/>
    <col min="3" max="3" width="11.421875" style="94" customWidth="1"/>
    <col min="4" max="4" width="10.00390625" style="94" bestFit="1" customWidth="1"/>
    <col min="5" max="5" width="9.00390625" style="94" customWidth="1"/>
    <col min="6" max="6" width="10.28125" style="94" customWidth="1"/>
    <col min="7" max="7" width="11.57421875" style="94" customWidth="1"/>
    <col min="8" max="8" width="10.421875" style="94" customWidth="1"/>
    <col min="9" max="9" width="7.7109375" style="94" bestFit="1" customWidth="1"/>
    <col min="10" max="11" width="11.28125" style="94" customWidth="1"/>
    <col min="12" max="12" width="11.8515625" style="94" customWidth="1"/>
    <col min="13" max="13" width="8.8515625" style="94" customWidth="1"/>
    <col min="14" max="14" width="11.140625" style="94" bestFit="1" customWidth="1"/>
    <col min="15" max="15" width="11.00390625" style="94" customWidth="1"/>
    <col min="16" max="16" width="11.140625" style="94" bestFit="1" customWidth="1"/>
    <col min="17" max="17" width="7.7109375" style="94" bestFit="1" customWidth="1"/>
    <col min="18" max="16384" width="9.140625" style="94" customWidth="1"/>
  </cols>
  <sheetData>
    <row r="1" spans="14:17" ht="18.75" thickBot="1">
      <c r="N1" s="528" t="s">
        <v>28</v>
      </c>
      <c r="O1" s="529"/>
      <c r="P1" s="529"/>
      <c r="Q1" s="530"/>
    </row>
    <row r="2" ht="7.5" customHeight="1" thickBot="1"/>
    <row r="3" spans="1:17" ht="24" customHeight="1">
      <c r="A3" s="536" t="s">
        <v>39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8"/>
    </row>
    <row r="4" spans="1:17" ht="18" customHeight="1" thickBot="1">
      <c r="A4" s="539" t="s">
        <v>38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1"/>
    </row>
    <row r="5" spans="1:17" ht="15" thickBot="1">
      <c r="A5" s="521" t="s">
        <v>37</v>
      </c>
      <c r="B5" s="531" t="s">
        <v>36</v>
      </c>
      <c r="C5" s="532"/>
      <c r="D5" s="532"/>
      <c r="E5" s="532"/>
      <c r="F5" s="533"/>
      <c r="G5" s="533"/>
      <c r="H5" s="533"/>
      <c r="I5" s="534"/>
      <c r="J5" s="532" t="s">
        <v>35</v>
      </c>
      <c r="K5" s="532"/>
      <c r="L5" s="532"/>
      <c r="M5" s="532"/>
      <c r="N5" s="532"/>
      <c r="O5" s="532"/>
      <c r="P5" s="532"/>
      <c r="Q5" s="535"/>
    </row>
    <row r="6" spans="1:17" s="121" customFormat="1" ht="25.5" customHeight="1" thickBot="1">
      <c r="A6" s="522"/>
      <c r="B6" s="518" t="s">
        <v>154</v>
      </c>
      <c r="C6" s="519"/>
      <c r="D6" s="520"/>
      <c r="E6" s="524" t="s">
        <v>34</v>
      </c>
      <c r="F6" s="518" t="s">
        <v>155</v>
      </c>
      <c r="G6" s="519"/>
      <c r="H6" s="520"/>
      <c r="I6" s="526" t="s">
        <v>33</v>
      </c>
      <c r="J6" s="518" t="s">
        <v>156</v>
      </c>
      <c r="K6" s="519"/>
      <c r="L6" s="520"/>
      <c r="M6" s="524" t="s">
        <v>34</v>
      </c>
      <c r="N6" s="518" t="s">
        <v>157</v>
      </c>
      <c r="O6" s="519"/>
      <c r="P6" s="520"/>
      <c r="Q6" s="524" t="s">
        <v>33</v>
      </c>
    </row>
    <row r="7" spans="1:17" s="116" customFormat="1" ht="15" thickBot="1">
      <c r="A7" s="523"/>
      <c r="B7" s="120" t="s">
        <v>22</v>
      </c>
      <c r="C7" s="117" t="s">
        <v>21</v>
      </c>
      <c r="D7" s="117" t="s">
        <v>17</v>
      </c>
      <c r="E7" s="525"/>
      <c r="F7" s="120" t="s">
        <v>22</v>
      </c>
      <c r="G7" s="118" t="s">
        <v>21</v>
      </c>
      <c r="H7" s="117" t="s">
        <v>17</v>
      </c>
      <c r="I7" s="527"/>
      <c r="J7" s="120" t="s">
        <v>22</v>
      </c>
      <c r="K7" s="117" t="s">
        <v>21</v>
      </c>
      <c r="L7" s="118" t="s">
        <v>17</v>
      </c>
      <c r="M7" s="525"/>
      <c r="N7" s="119" t="s">
        <v>22</v>
      </c>
      <c r="O7" s="118" t="s">
        <v>21</v>
      </c>
      <c r="P7" s="117" t="s">
        <v>17</v>
      </c>
      <c r="Q7" s="525"/>
    </row>
    <row r="8" spans="1:17" s="97" customFormat="1" ht="16.5" customHeight="1" thickBot="1">
      <c r="A8" s="115" t="s">
        <v>24</v>
      </c>
      <c r="B8" s="111">
        <f>SUM(B9:B23)</f>
        <v>1131090</v>
      </c>
      <c r="C8" s="110">
        <f>SUM(C9:C23)</f>
        <v>65651</v>
      </c>
      <c r="D8" s="110">
        <f>C8+B8</f>
        <v>1196741</v>
      </c>
      <c r="E8" s="112">
        <f>(D8/$D$8)</f>
        <v>1</v>
      </c>
      <c r="F8" s="111">
        <f>SUM(F9:F23)</f>
        <v>967960</v>
      </c>
      <c r="G8" s="110">
        <f>SUM(G9:G23)</f>
        <v>56407</v>
      </c>
      <c r="H8" s="110">
        <f>G8+F8</f>
        <v>1024367</v>
      </c>
      <c r="I8" s="109">
        <f>(D8/H8-1)*100</f>
        <v>16.827367535268124</v>
      </c>
      <c r="J8" s="114">
        <f>SUM(J9:J23)</f>
        <v>2404800</v>
      </c>
      <c r="K8" s="113">
        <f>SUM(K9:K23)</f>
        <v>146495</v>
      </c>
      <c r="L8" s="110">
        <f>K8+J8</f>
        <v>2551295</v>
      </c>
      <c r="M8" s="112">
        <f>(L8/$L$8)</f>
        <v>1</v>
      </c>
      <c r="N8" s="111">
        <f>SUM(N9:N23)</f>
        <v>2105359</v>
      </c>
      <c r="O8" s="110">
        <f>SUM(O9:O23)</f>
        <v>151532</v>
      </c>
      <c r="P8" s="110">
        <f>O8+N8</f>
        <v>2256891</v>
      </c>
      <c r="Q8" s="109">
        <f>(L8/P8-1)*100</f>
        <v>13.044670743957054</v>
      </c>
    </row>
    <row r="9" spans="1:17" s="97" customFormat="1" ht="18" customHeight="1" thickTop="1">
      <c r="A9" s="108" t="s">
        <v>158</v>
      </c>
      <c r="B9" s="105">
        <v>708049</v>
      </c>
      <c r="C9" s="104">
        <v>25614</v>
      </c>
      <c r="D9" s="104">
        <f>C9+B9</f>
        <v>733663</v>
      </c>
      <c r="E9" s="106">
        <f>(D9/$D$8)</f>
        <v>0.6130507770687225</v>
      </c>
      <c r="F9" s="105">
        <v>544644</v>
      </c>
      <c r="G9" s="104">
        <v>14637</v>
      </c>
      <c r="H9" s="104">
        <f>G9+F9</f>
        <v>559281</v>
      </c>
      <c r="I9" s="107">
        <f>(D9/H9-1)*100</f>
        <v>31.179675333150957</v>
      </c>
      <c r="J9" s="105">
        <v>1416663</v>
      </c>
      <c r="K9" s="104">
        <v>62940</v>
      </c>
      <c r="L9" s="104">
        <f>K9+J9</f>
        <v>1479603</v>
      </c>
      <c r="M9" s="106">
        <f>(L9/$L$8)</f>
        <v>0.5799419510483892</v>
      </c>
      <c r="N9" s="105">
        <v>1153658</v>
      </c>
      <c r="O9" s="104">
        <v>57265</v>
      </c>
      <c r="P9" s="104">
        <f>O9+N9</f>
        <v>1210923</v>
      </c>
      <c r="Q9" s="103">
        <f>(L9/P9-1)*100</f>
        <v>22.188033425742184</v>
      </c>
    </row>
    <row r="10" spans="1:17" s="97" customFormat="1" ht="18" customHeight="1">
      <c r="A10" s="108" t="s">
        <v>159</v>
      </c>
      <c r="B10" s="105">
        <v>203005</v>
      </c>
      <c r="C10" s="104">
        <v>1511</v>
      </c>
      <c r="D10" s="104">
        <f>C10+B10</f>
        <v>204516</v>
      </c>
      <c r="E10" s="106">
        <f>(D10/$D$8)</f>
        <v>0.17089411994742387</v>
      </c>
      <c r="F10" s="105">
        <v>173309</v>
      </c>
      <c r="G10" s="104"/>
      <c r="H10" s="104">
        <f>G10+F10</f>
        <v>173309</v>
      </c>
      <c r="I10" s="107">
        <f>(D10/H10-1)*100</f>
        <v>18.00656630642379</v>
      </c>
      <c r="J10" s="105">
        <v>502028</v>
      </c>
      <c r="K10" s="104">
        <v>5262</v>
      </c>
      <c r="L10" s="104">
        <f>K10+J10</f>
        <v>507290</v>
      </c>
      <c r="M10" s="106">
        <f>(L10/$L$8)</f>
        <v>0.1988362772631154</v>
      </c>
      <c r="N10" s="105">
        <v>395163</v>
      </c>
      <c r="O10" s="104">
        <v>2755</v>
      </c>
      <c r="P10" s="104">
        <f>O10+N10</f>
        <v>397918</v>
      </c>
      <c r="Q10" s="103">
        <f>(L10/P10-1)*100</f>
        <v>27.486064968159262</v>
      </c>
    </row>
    <row r="11" spans="1:17" s="97" customFormat="1" ht="18" customHeight="1">
      <c r="A11" s="108" t="s">
        <v>160</v>
      </c>
      <c r="B11" s="105">
        <v>97315</v>
      </c>
      <c r="C11" s="104">
        <v>0</v>
      </c>
      <c r="D11" s="104">
        <f>C11+B11</f>
        <v>97315</v>
      </c>
      <c r="E11" s="106">
        <f>(D11/$D$8)</f>
        <v>0.08131667587222298</v>
      </c>
      <c r="F11" s="105">
        <v>142348</v>
      </c>
      <c r="G11" s="104"/>
      <c r="H11" s="104">
        <f>G11+F11</f>
        <v>142348</v>
      </c>
      <c r="I11" s="107">
        <f>(D11/H11-1)*100</f>
        <v>-31.635850170005895</v>
      </c>
      <c r="J11" s="105">
        <v>221719</v>
      </c>
      <c r="K11" s="104"/>
      <c r="L11" s="104">
        <f>K11+J11</f>
        <v>221719</v>
      </c>
      <c r="M11" s="106">
        <f>(L11/$L$8)</f>
        <v>0.08690449360030886</v>
      </c>
      <c r="N11" s="105">
        <v>324388</v>
      </c>
      <c r="O11" s="104"/>
      <c r="P11" s="104">
        <f>O11+N11</f>
        <v>324388</v>
      </c>
      <c r="Q11" s="103">
        <f>(L11/P11-1)*100</f>
        <v>-31.650061038016197</v>
      </c>
    </row>
    <row r="12" spans="1:17" s="97" customFormat="1" ht="18" customHeight="1">
      <c r="A12" s="108" t="s">
        <v>161</v>
      </c>
      <c r="B12" s="105">
        <v>54938</v>
      </c>
      <c r="C12" s="104">
        <v>313</v>
      </c>
      <c r="D12" s="104">
        <f aca="true" t="shared" si="0" ref="D12:D20">C12+B12</f>
        <v>55251</v>
      </c>
      <c r="E12" s="106">
        <f aca="true" t="shared" si="1" ref="E12:E20">(D12/$D$8)</f>
        <v>0.046167884279054536</v>
      </c>
      <c r="F12" s="105">
        <v>59313</v>
      </c>
      <c r="G12" s="104">
        <v>8197</v>
      </c>
      <c r="H12" s="104">
        <f aca="true" t="shared" si="2" ref="H12:H20">G12+F12</f>
        <v>67510</v>
      </c>
      <c r="I12" s="107">
        <f aca="true" t="shared" si="3" ref="I12:I20">(D12/H12-1)*100</f>
        <v>-18.15879129017923</v>
      </c>
      <c r="J12" s="105">
        <v>121185</v>
      </c>
      <c r="K12" s="104">
        <v>513</v>
      </c>
      <c r="L12" s="104">
        <f aca="true" t="shared" si="4" ref="L12:L20">K12+J12</f>
        <v>121698</v>
      </c>
      <c r="M12" s="106">
        <f aca="true" t="shared" si="5" ref="M12:M20">(L12/$L$8)</f>
        <v>0.04770048152016917</v>
      </c>
      <c r="N12" s="105">
        <v>128997</v>
      </c>
      <c r="O12" s="104">
        <v>17616</v>
      </c>
      <c r="P12" s="104">
        <f aca="true" t="shared" si="6" ref="P12:P20">O12+N12</f>
        <v>146613</v>
      </c>
      <c r="Q12" s="103">
        <f aca="true" t="shared" si="7" ref="Q12:Q20">(L12/P12-1)*100</f>
        <v>-16.993718155961613</v>
      </c>
    </row>
    <row r="13" spans="1:17" s="97" customFormat="1" ht="18" customHeight="1">
      <c r="A13" s="108" t="s">
        <v>162</v>
      </c>
      <c r="B13" s="105">
        <v>49531</v>
      </c>
      <c r="C13" s="104">
        <v>0</v>
      </c>
      <c r="D13" s="104">
        <f>C13+B13</f>
        <v>49531</v>
      </c>
      <c r="E13" s="106">
        <f>(D13/$D$8)</f>
        <v>0.04138823688667807</v>
      </c>
      <c r="F13" s="105">
        <v>32693</v>
      </c>
      <c r="G13" s="104"/>
      <c r="H13" s="104">
        <f>G13+F13</f>
        <v>32693</v>
      </c>
      <c r="I13" s="107">
        <f>(D13/H13-1)*100</f>
        <v>51.50337992842504</v>
      </c>
      <c r="J13" s="105">
        <v>103138</v>
      </c>
      <c r="K13" s="104"/>
      <c r="L13" s="104">
        <f>K13+J13</f>
        <v>103138</v>
      </c>
      <c r="M13" s="106">
        <f>(L13/$L$8)</f>
        <v>0.04042574457285418</v>
      </c>
      <c r="N13" s="105">
        <v>69785</v>
      </c>
      <c r="O13" s="104">
        <v>36</v>
      </c>
      <c r="P13" s="104">
        <f>O13+N13</f>
        <v>69821</v>
      </c>
      <c r="Q13" s="103">
        <f>(L13/P13-1)*100</f>
        <v>47.71773535182824</v>
      </c>
    </row>
    <row r="14" spans="1:17" s="97" customFormat="1" ht="18" customHeight="1">
      <c r="A14" s="108" t="s">
        <v>163</v>
      </c>
      <c r="B14" s="105">
        <v>0</v>
      </c>
      <c r="C14" s="104">
        <v>18763</v>
      </c>
      <c r="D14" s="104">
        <f>C14+B14</f>
        <v>18763</v>
      </c>
      <c r="E14" s="106">
        <f>(D14/$D$8)</f>
        <v>0.015678413290762163</v>
      </c>
      <c r="F14" s="105"/>
      <c r="G14" s="104">
        <v>15907</v>
      </c>
      <c r="H14" s="104">
        <f>G14+F14</f>
        <v>15907</v>
      </c>
      <c r="I14" s="107">
        <f>(D14/H14-1)*100</f>
        <v>17.954359715848376</v>
      </c>
      <c r="J14" s="105"/>
      <c r="K14" s="104">
        <v>37465</v>
      </c>
      <c r="L14" s="104">
        <f>K14+J14</f>
        <v>37465</v>
      </c>
      <c r="M14" s="106">
        <f>(L14/$L$8)</f>
        <v>0.014684699338963153</v>
      </c>
      <c r="N14" s="105"/>
      <c r="O14" s="104">
        <v>35659</v>
      </c>
      <c r="P14" s="104">
        <f>O14+N14</f>
        <v>35659</v>
      </c>
      <c r="Q14" s="103">
        <f>(L14/P14-1)*100</f>
        <v>5.064640062817238</v>
      </c>
    </row>
    <row r="15" spans="1:17" s="97" customFormat="1" ht="18" customHeight="1">
      <c r="A15" s="108" t="s">
        <v>164</v>
      </c>
      <c r="B15" s="105">
        <v>18252</v>
      </c>
      <c r="C15" s="104">
        <v>0</v>
      </c>
      <c r="D15" s="104">
        <f t="shared" si="0"/>
        <v>18252</v>
      </c>
      <c r="E15" s="106">
        <f t="shared" si="1"/>
        <v>0.015251420315673985</v>
      </c>
      <c r="F15" s="105">
        <v>15653</v>
      </c>
      <c r="G15" s="104">
        <v>442</v>
      </c>
      <c r="H15" s="104">
        <f t="shared" si="2"/>
        <v>16095</v>
      </c>
      <c r="I15" s="107">
        <f t="shared" si="3"/>
        <v>13.40167753960857</v>
      </c>
      <c r="J15" s="105">
        <v>40067</v>
      </c>
      <c r="K15" s="104"/>
      <c r="L15" s="104">
        <f t="shared" si="4"/>
        <v>40067</v>
      </c>
      <c r="M15" s="106">
        <f t="shared" si="5"/>
        <v>0.015704573559702034</v>
      </c>
      <c r="N15" s="105">
        <v>33368</v>
      </c>
      <c r="O15" s="104">
        <v>1027</v>
      </c>
      <c r="P15" s="104">
        <f t="shared" si="6"/>
        <v>34395</v>
      </c>
      <c r="Q15" s="103">
        <f t="shared" si="7"/>
        <v>16.49076900712312</v>
      </c>
    </row>
    <row r="16" spans="1:17" s="97" customFormat="1" ht="18" customHeight="1">
      <c r="A16" s="108" t="s">
        <v>165</v>
      </c>
      <c r="B16" s="105">
        <v>0</v>
      </c>
      <c r="C16" s="104">
        <v>2729</v>
      </c>
      <c r="D16" s="104">
        <f t="shared" si="0"/>
        <v>2729</v>
      </c>
      <c r="E16" s="106">
        <f t="shared" si="1"/>
        <v>0.0022803597436705184</v>
      </c>
      <c r="F16" s="105"/>
      <c r="G16" s="104">
        <v>1820</v>
      </c>
      <c r="H16" s="104">
        <f t="shared" si="2"/>
        <v>1820</v>
      </c>
      <c r="I16" s="107">
        <f t="shared" si="3"/>
        <v>49.94505494505495</v>
      </c>
      <c r="J16" s="105"/>
      <c r="K16" s="104">
        <v>5796</v>
      </c>
      <c r="L16" s="104">
        <f t="shared" si="4"/>
        <v>5796</v>
      </c>
      <c r="M16" s="106">
        <f t="shared" si="5"/>
        <v>0.002271787464797289</v>
      </c>
      <c r="N16" s="105"/>
      <c r="O16" s="104">
        <v>5084</v>
      </c>
      <c r="P16" s="104">
        <f t="shared" si="6"/>
        <v>5084</v>
      </c>
      <c r="Q16" s="103">
        <f t="shared" si="7"/>
        <v>14.004720692368222</v>
      </c>
    </row>
    <row r="17" spans="1:17" s="97" customFormat="1" ht="18" customHeight="1">
      <c r="A17" s="108" t="s">
        <v>166</v>
      </c>
      <c r="B17" s="105">
        <v>0</v>
      </c>
      <c r="C17" s="104">
        <v>2650</v>
      </c>
      <c r="D17" s="104">
        <f t="shared" si="0"/>
        <v>2650</v>
      </c>
      <c r="E17" s="106">
        <f t="shared" si="1"/>
        <v>0.002214347131083501</v>
      </c>
      <c r="F17" s="105"/>
      <c r="G17" s="104">
        <v>2259</v>
      </c>
      <c r="H17" s="104">
        <f t="shared" si="2"/>
        <v>2259</v>
      </c>
      <c r="I17" s="107">
        <f t="shared" si="3"/>
        <v>17.308543603364313</v>
      </c>
      <c r="J17" s="105"/>
      <c r="K17" s="104">
        <v>5300</v>
      </c>
      <c r="L17" s="104">
        <f t="shared" si="4"/>
        <v>5300</v>
      </c>
      <c r="M17" s="106">
        <f t="shared" si="5"/>
        <v>0.0020773763912052506</v>
      </c>
      <c r="N17" s="105"/>
      <c r="O17" s="104">
        <v>4887</v>
      </c>
      <c r="P17" s="104">
        <f t="shared" si="6"/>
        <v>4887</v>
      </c>
      <c r="Q17" s="103">
        <f t="shared" si="7"/>
        <v>8.450992428892977</v>
      </c>
    </row>
    <row r="18" spans="1:17" s="97" customFormat="1" ht="18" customHeight="1">
      <c r="A18" s="108" t="s">
        <v>167</v>
      </c>
      <c r="B18" s="105">
        <v>0</v>
      </c>
      <c r="C18" s="104">
        <v>2114</v>
      </c>
      <c r="D18" s="104">
        <f t="shared" si="0"/>
        <v>2114</v>
      </c>
      <c r="E18" s="106">
        <f t="shared" si="1"/>
        <v>0.0017664640887209513</v>
      </c>
      <c r="F18" s="105"/>
      <c r="G18" s="104">
        <v>1479</v>
      </c>
      <c r="H18" s="104">
        <f t="shared" si="2"/>
        <v>1479</v>
      </c>
      <c r="I18" s="107">
        <f t="shared" si="3"/>
        <v>42.93441514536849</v>
      </c>
      <c r="J18" s="105"/>
      <c r="K18" s="104">
        <v>4455</v>
      </c>
      <c r="L18" s="104">
        <f t="shared" si="4"/>
        <v>4455</v>
      </c>
      <c r="M18" s="106">
        <f t="shared" si="5"/>
        <v>0.0017461720420413947</v>
      </c>
      <c r="N18" s="105"/>
      <c r="O18" s="104">
        <v>2522</v>
      </c>
      <c r="P18" s="104">
        <f t="shared" si="6"/>
        <v>2522</v>
      </c>
      <c r="Q18" s="103">
        <f t="shared" si="7"/>
        <v>76.64551942902457</v>
      </c>
    </row>
    <row r="19" spans="1:17" s="97" customFormat="1" ht="18" customHeight="1">
      <c r="A19" s="108" t="s">
        <v>168</v>
      </c>
      <c r="B19" s="105">
        <v>0</v>
      </c>
      <c r="C19" s="104">
        <v>1078</v>
      </c>
      <c r="D19" s="104">
        <f t="shared" si="0"/>
        <v>1078</v>
      </c>
      <c r="E19" s="106">
        <f t="shared" si="1"/>
        <v>0.0009007797008709487</v>
      </c>
      <c r="F19" s="105"/>
      <c r="G19" s="104">
        <v>1380</v>
      </c>
      <c r="H19" s="104">
        <f t="shared" si="2"/>
        <v>1380</v>
      </c>
      <c r="I19" s="107">
        <f t="shared" si="3"/>
        <v>-21.884057971014492</v>
      </c>
      <c r="J19" s="105"/>
      <c r="K19" s="104">
        <v>2223</v>
      </c>
      <c r="L19" s="104">
        <f t="shared" si="4"/>
        <v>2223</v>
      </c>
      <c r="M19" s="106">
        <f t="shared" si="5"/>
        <v>0.0008713222108772212</v>
      </c>
      <c r="N19" s="105"/>
      <c r="O19" s="104">
        <v>3040</v>
      </c>
      <c r="P19" s="104">
        <f t="shared" si="6"/>
        <v>3040</v>
      </c>
      <c r="Q19" s="103">
        <f t="shared" si="7"/>
        <v>-26.875000000000004</v>
      </c>
    </row>
    <row r="20" spans="1:17" s="97" customFormat="1" ht="18" customHeight="1">
      <c r="A20" s="108" t="s">
        <v>169</v>
      </c>
      <c r="B20" s="105">
        <v>0</v>
      </c>
      <c r="C20" s="104">
        <v>1052</v>
      </c>
      <c r="D20" s="104">
        <f t="shared" si="0"/>
        <v>1052</v>
      </c>
      <c r="E20" s="106">
        <f t="shared" si="1"/>
        <v>0.0008790540309056011</v>
      </c>
      <c r="F20" s="105"/>
      <c r="G20" s="104">
        <v>1043</v>
      </c>
      <c r="H20" s="104">
        <f t="shared" si="2"/>
        <v>1043</v>
      </c>
      <c r="I20" s="107">
        <f t="shared" si="3"/>
        <v>0.8628954937679678</v>
      </c>
      <c r="J20" s="105"/>
      <c r="K20" s="104">
        <v>2043</v>
      </c>
      <c r="L20" s="104">
        <f t="shared" si="4"/>
        <v>2043</v>
      </c>
      <c r="M20" s="106">
        <f t="shared" si="5"/>
        <v>0.0008007698051381749</v>
      </c>
      <c r="N20" s="105"/>
      <c r="O20" s="104">
        <v>1713</v>
      </c>
      <c r="P20" s="104">
        <f t="shared" si="6"/>
        <v>1713</v>
      </c>
      <c r="Q20" s="103">
        <f t="shared" si="7"/>
        <v>19.264448336252183</v>
      </c>
    </row>
    <row r="21" spans="1:17" s="97" customFormat="1" ht="18" customHeight="1">
      <c r="A21" s="108" t="s">
        <v>170</v>
      </c>
      <c r="B21" s="105">
        <v>0</v>
      </c>
      <c r="C21" s="104">
        <v>873</v>
      </c>
      <c r="D21" s="104">
        <f>C21+B21</f>
        <v>873</v>
      </c>
      <c r="E21" s="106">
        <f>(D21/$D$8)</f>
        <v>0.000729481149221093</v>
      </c>
      <c r="F21" s="105"/>
      <c r="G21" s="104">
        <v>451</v>
      </c>
      <c r="H21" s="104">
        <f>G21+F21</f>
        <v>451</v>
      </c>
      <c r="I21" s="107">
        <f>(D21/H21-1)*100</f>
        <v>93.56984478935699</v>
      </c>
      <c r="J21" s="105"/>
      <c r="K21" s="104">
        <v>1215</v>
      </c>
      <c r="L21" s="104">
        <f>K21+J21</f>
        <v>1215</v>
      </c>
      <c r="M21" s="106">
        <f>(L21/$L$8)</f>
        <v>0.00047622873873856217</v>
      </c>
      <c r="N21" s="105"/>
      <c r="O21" s="104">
        <v>874</v>
      </c>
      <c r="P21" s="104">
        <f>O21+N21</f>
        <v>874</v>
      </c>
      <c r="Q21" s="103">
        <f>(L21/P21-1)*100</f>
        <v>39.01601830663615</v>
      </c>
    </row>
    <row r="22" spans="1:17" s="97" customFormat="1" ht="18" customHeight="1">
      <c r="A22" s="108" t="s">
        <v>171</v>
      </c>
      <c r="B22" s="105">
        <v>0</v>
      </c>
      <c r="C22" s="104">
        <v>867</v>
      </c>
      <c r="D22" s="104">
        <f>C22+B22</f>
        <v>867</v>
      </c>
      <c r="E22" s="106">
        <f>(D22/$D$8)</f>
        <v>0.0007244675330752435</v>
      </c>
      <c r="F22" s="105"/>
      <c r="G22" s="104">
        <v>1082</v>
      </c>
      <c r="H22" s="104">
        <f>G22+F22</f>
        <v>1082</v>
      </c>
      <c r="I22" s="107">
        <f>(D22/H22-1)*100</f>
        <v>-19.870609981515706</v>
      </c>
      <c r="J22" s="105"/>
      <c r="K22" s="104">
        <v>2273</v>
      </c>
      <c r="L22" s="104">
        <f>K22+J22</f>
        <v>2273</v>
      </c>
      <c r="M22" s="106">
        <f>(L22/$L$8)</f>
        <v>0.0008909201013602895</v>
      </c>
      <c r="N22" s="105"/>
      <c r="O22" s="104">
        <v>2416</v>
      </c>
      <c r="P22" s="104">
        <f>O22+N22</f>
        <v>2416</v>
      </c>
      <c r="Q22" s="103">
        <f>(L22/P22-1)*100</f>
        <v>-5.918874172185429</v>
      </c>
    </row>
    <row r="23" spans="1:17" s="97" customFormat="1" ht="18" customHeight="1" thickBot="1">
      <c r="A23" s="102" t="s">
        <v>172</v>
      </c>
      <c r="B23" s="99">
        <v>0</v>
      </c>
      <c r="C23" s="98">
        <v>8087</v>
      </c>
      <c r="D23" s="98">
        <f>C23+B23</f>
        <v>8087</v>
      </c>
      <c r="E23" s="100">
        <f>(D23/$D$8)</f>
        <v>0.006757518961914065</v>
      </c>
      <c r="F23" s="99">
        <v>0</v>
      </c>
      <c r="G23" s="98">
        <v>7710</v>
      </c>
      <c r="H23" s="98">
        <f>G23+F23</f>
        <v>7710</v>
      </c>
      <c r="I23" s="101">
        <f>(D23/H23-1)*100</f>
        <v>4.889753566796373</v>
      </c>
      <c r="J23" s="99">
        <v>0</v>
      </c>
      <c r="K23" s="98">
        <v>17010</v>
      </c>
      <c r="L23" s="98">
        <f>K23+J23</f>
        <v>17010</v>
      </c>
      <c r="M23" s="100">
        <f>(L23/$L$8)</f>
        <v>0.0066672023423398705</v>
      </c>
      <c r="N23" s="99">
        <v>0</v>
      </c>
      <c r="O23" s="98">
        <v>16638</v>
      </c>
      <c r="P23" s="98">
        <f>O23+N23</f>
        <v>16638</v>
      </c>
      <c r="Q23" s="446">
        <f>(L23/P23-1)*100</f>
        <v>2.235845654525792</v>
      </c>
    </row>
    <row r="24" s="96" customFormat="1" ht="12.75">
      <c r="A24" s="95" t="s">
        <v>1</v>
      </c>
    </row>
    <row r="25" ht="14.25">
      <c r="A25" s="95" t="s">
        <v>0</v>
      </c>
    </row>
  </sheetData>
  <sheetProtection/>
  <mergeCells count="14"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  <mergeCell ref="I6:I7"/>
    <mergeCell ref="Q6:Q7"/>
    <mergeCell ref="M6:M7"/>
    <mergeCell ref="N6:P6"/>
  </mergeCells>
  <conditionalFormatting sqref="Q24:Q65536 I24:I65536 Q3 I3 I5 Q5">
    <cfRule type="cellIs" priority="1" dxfId="90" operator="lessThan" stopIfTrue="1">
      <formula>0</formula>
    </cfRule>
  </conditionalFormatting>
  <conditionalFormatting sqref="I8:I23 Q8:Q23">
    <cfRule type="cellIs" priority="2" dxfId="90" operator="lessThan" stopIfTrue="1">
      <formula>0</formula>
    </cfRule>
    <cfRule type="cellIs" priority="3" dxfId="92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25"/>
  <sheetViews>
    <sheetView showGridLines="0" zoomScale="90" zoomScaleNormal="90" zoomScalePageLayoutView="0" workbookViewId="0" topLeftCell="A1">
      <pane xSplit="22320" topLeftCell="A1" activePane="topLeft" state="split"/>
      <selection pane="topLeft" activeCell="K23" sqref="K23"/>
      <selection pane="topRight" activeCell="J1" sqref="J1"/>
    </sheetView>
  </sheetViews>
  <sheetFormatPr defaultColWidth="9.140625" defaultRowHeight="15"/>
  <cols>
    <col min="1" max="1" width="23.421875" style="94" customWidth="1"/>
    <col min="2" max="2" width="10.421875" style="94" customWidth="1"/>
    <col min="3" max="3" width="11.8515625" style="94" customWidth="1"/>
    <col min="4" max="4" width="8.140625" style="94" bestFit="1" customWidth="1"/>
    <col min="5" max="5" width="10.140625" style="94" bestFit="1" customWidth="1"/>
    <col min="6" max="6" width="8.8515625" style="94" customWidth="1"/>
    <col min="7" max="7" width="12.28125" style="94" customWidth="1"/>
    <col min="8" max="8" width="8.00390625" style="94" bestFit="1" customWidth="1"/>
    <col min="9" max="9" width="7.7109375" style="94" bestFit="1" customWidth="1"/>
    <col min="10" max="10" width="9.421875" style="94" customWidth="1"/>
    <col min="11" max="11" width="11.28125" style="94" customWidth="1"/>
    <col min="12" max="12" width="8.140625" style="94" bestFit="1" customWidth="1"/>
    <col min="13" max="13" width="10.421875" style="94" customWidth="1"/>
    <col min="14" max="14" width="9.00390625" style="94" customWidth="1"/>
    <col min="15" max="15" width="12.28125" style="94" customWidth="1"/>
    <col min="16" max="16" width="7.8515625" style="94" customWidth="1"/>
    <col min="17" max="17" width="7.7109375" style="94" bestFit="1" customWidth="1"/>
    <col min="18" max="16384" width="9.140625" style="94" customWidth="1"/>
  </cols>
  <sheetData>
    <row r="1" spans="14:17" ht="18.75" thickBot="1">
      <c r="N1" s="528" t="s">
        <v>28</v>
      </c>
      <c r="O1" s="529"/>
      <c r="P1" s="529"/>
      <c r="Q1" s="530"/>
    </row>
    <row r="2" ht="7.5" customHeight="1" thickBot="1"/>
    <row r="3" spans="1:17" ht="24" customHeight="1">
      <c r="A3" s="536" t="s">
        <v>41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8"/>
    </row>
    <row r="4" spans="1:17" ht="15.75" customHeight="1" thickBot="1">
      <c r="A4" s="539" t="s">
        <v>38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1"/>
    </row>
    <row r="5" spans="1:17" ht="15" thickBot="1">
      <c r="A5" s="521" t="s">
        <v>37</v>
      </c>
      <c r="B5" s="531" t="s">
        <v>36</v>
      </c>
      <c r="C5" s="532"/>
      <c r="D5" s="532"/>
      <c r="E5" s="532"/>
      <c r="F5" s="533"/>
      <c r="G5" s="533"/>
      <c r="H5" s="533"/>
      <c r="I5" s="534"/>
      <c r="J5" s="532" t="s">
        <v>35</v>
      </c>
      <c r="K5" s="532"/>
      <c r="L5" s="532"/>
      <c r="M5" s="532"/>
      <c r="N5" s="532"/>
      <c r="O5" s="532"/>
      <c r="P5" s="532"/>
      <c r="Q5" s="535"/>
    </row>
    <row r="6" spans="1:17" s="121" customFormat="1" ht="25.5" customHeight="1" thickBot="1">
      <c r="A6" s="522"/>
      <c r="B6" s="518" t="s">
        <v>154</v>
      </c>
      <c r="C6" s="519"/>
      <c r="D6" s="520"/>
      <c r="E6" s="524" t="s">
        <v>34</v>
      </c>
      <c r="F6" s="518" t="s">
        <v>155</v>
      </c>
      <c r="G6" s="519"/>
      <c r="H6" s="520"/>
      <c r="I6" s="526" t="s">
        <v>33</v>
      </c>
      <c r="J6" s="518" t="s">
        <v>156</v>
      </c>
      <c r="K6" s="519"/>
      <c r="L6" s="520"/>
      <c r="M6" s="524" t="s">
        <v>34</v>
      </c>
      <c r="N6" s="518" t="s">
        <v>157</v>
      </c>
      <c r="O6" s="519"/>
      <c r="P6" s="520"/>
      <c r="Q6" s="524" t="s">
        <v>33</v>
      </c>
    </row>
    <row r="7" spans="1:17" s="116" customFormat="1" ht="15" thickBot="1">
      <c r="A7" s="523"/>
      <c r="B7" s="120" t="s">
        <v>22</v>
      </c>
      <c r="C7" s="117" t="s">
        <v>21</v>
      </c>
      <c r="D7" s="117" t="s">
        <v>17</v>
      </c>
      <c r="E7" s="525"/>
      <c r="F7" s="120" t="s">
        <v>22</v>
      </c>
      <c r="G7" s="118" t="s">
        <v>21</v>
      </c>
      <c r="H7" s="117" t="s">
        <v>17</v>
      </c>
      <c r="I7" s="527"/>
      <c r="J7" s="120" t="s">
        <v>22</v>
      </c>
      <c r="K7" s="117" t="s">
        <v>21</v>
      </c>
      <c r="L7" s="118" t="s">
        <v>17</v>
      </c>
      <c r="M7" s="525"/>
      <c r="N7" s="119" t="s">
        <v>22</v>
      </c>
      <c r="O7" s="118" t="s">
        <v>21</v>
      </c>
      <c r="P7" s="117" t="s">
        <v>17</v>
      </c>
      <c r="Q7" s="525"/>
    </row>
    <row r="8" spans="1:17" s="123" customFormat="1" ht="16.5" customHeight="1" thickBot="1">
      <c r="A8" s="128" t="s">
        <v>24</v>
      </c>
      <c r="B8" s="126">
        <f>SUM(B9:B22)</f>
        <v>9720.684999999998</v>
      </c>
      <c r="C8" s="125">
        <f>SUM(C9:C22)</f>
        <v>1303.1599999999999</v>
      </c>
      <c r="D8" s="125">
        <f aca="true" t="shared" si="0" ref="D8:D16">C8+B8</f>
        <v>11023.844999999998</v>
      </c>
      <c r="E8" s="127">
        <f aca="true" t="shared" si="1" ref="E8:E22">(D8/$D$8)</f>
        <v>1</v>
      </c>
      <c r="F8" s="126">
        <f>SUM(F9:F22)</f>
        <v>9170.314999999999</v>
      </c>
      <c r="G8" s="125">
        <f>SUM(G9:G22)</f>
        <v>892.0740000000002</v>
      </c>
      <c r="H8" s="125">
        <f aca="true" t="shared" si="2" ref="H8:H16">G8+F8</f>
        <v>10062.389</v>
      </c>
      <c r="I8" s="124">
        <f aca="true" t="shared" si="3" ref="I8:I16">(D8/H8-1)*100</f>
        <v>9.55494763718634</v>
      </c>
      <c r="J8" s="126">
        <f>SUM(J9:J22)</f>
        <v>18930.79499999999</v>
      </c>
      <c r="K8" s="125">
        <f>SUM(K9:K22)</f>
        <v>2342.2259999999997</v>
      </c>
      <c r="L8" s="125">
        <f aca="true" t="shared" si="4" ref="L8:L16">K8+J8</f>
        <v>21273.02099999999</v>
      </c>
      <c r="M8" s="127">
        <f aca="true" t="shared" si="5" ref="M8:M22">(L8/$L$8)</f>
        <v>1</v>
      </c>
      <c r="N8" s="126">
        <f>SUM(N9:N22)</f>
        <v>17413.768999999997</v>
      </c>
      <c r="O8" s="125">
        <f>SUM(O9:O22)</f>
        <v>1663.7340000000002</v>
      </c>
      <c r="P8" s="125">
        <f aca="true" t="shared" si="6" ref="P8:P16">O8+N8</f>
        <v>19077.502999999997</v>
      </c>
      <c r="Q8" s="124">
        <f aca="true" t="shared" si="7" ref="Q8:Q16">(L8/P8-1)*100</f>
        <v>11.508413863176914</v>
      </c>
    </row>
    <row r="9" spans="1:17" s="97" customFormat="1" ht="16.5" customHeight="1" thickTop="1">
      <c r="A9" s="108" t="s">
        <v>158</v>
      </c>
      <c r="B9" s="105">
        <v>3680.095</v>
      </c>
      <c r="C9" s="104">
        <v>166.566</v>
      </c>
      <c r="D9" s="104">
        <f t="shared" si="0"/>
        <v>3846.6609999999996</v>
      </c>
      <c r="E9" s="106">
        <f t="shared" si="1"/>
        <v>0.34894004768753556</v>
      </c>
      <c r="F9" s="105">
        <v>2706.2470000000003</v>
      </c>
      <c r="G9" s="104">
        <v>115.42699999999998</v>
      </c>
      <c r="H9" s="104">
        <f t="shared" si="2"/>
        <v>2821.6740000000004</v>
      </c>
      <c r="I9" s="107">
        <f t="shared" si="3"/>
        <v>36.32549330645565</v>
      </c>
      <c r="J9" s="105">
        <v>7001.2729999999965</v>
      </c>
      <c r="K9" s="104">
        <v>358.855</v>
      </c>
      <c r="L9" s="104">
        <f t="shared" si="4"/>
        <v>7360.127999999997</v>
      </c>
      <c r="M9" s="106">
        <f t="shared" si="5"/>
        <v>0.3459841458342941</v>
      </c>
      <c r="N9" s="105">
        <v>4985.361999999998</v>
      </c>
      <c r="O9" s="104">
        <v>253.60000000000005</v>
      </c>
      <c r="P9" s="104">
        <f t="shared" si="6"/>
        <v>5238.961999999999</v>
      </c>
      <c r="Q9" s="103">
        <f t="shared" si="7"/>
        <v>40.488287565361205</v>
      </c>
    </row>
    <row r="10" spans="1:17" s="97" customFormat="1" ht="16.5" customHeight="1">
      <c r="A10" s="108" t="s">
        <v>173</v>
      </c>
      <c r="B10" s="105">
        <v>1758.7220000000004</v>
      </c>
      <c r="C10" s="104">
        <v>0</v>
      </c>
      <c r="D10" s="104">
        <f t="shared" si="0"/>
        <v>1758.7220000000004</v>
      </c>
      <c r="E10" s="106">
        <f t="shared" si="1"/>
        <v>0.15953798334428693</v>
      </c>
      <c r="F10" s="105">
        <v>2143.4389999999994</v>
      </c>
      <c r="G10" s="104"/>
      <c r="H10" s="104">
        <f t="shared" si="2"/>
        <v>2143.4389999999994</v>
      </c>
      <c r="I10" s="107">
        <f t="shared" si="3"/>
        <v>-17.94858636051686</v>
      </c>
      <c r="J10" s="105">
        <v>3931.6849999999995</v>
      </c>
      <c r="K10" s="104"/>
      <c r="L10" s="104">
        <f t="shared" si="4"/>
        <v>3931.6849999999995</v>
      </c>
      <c r="M10" s="106">
        <f t="shared" si="5"/>
        <v>0.18482024720419357</v>
      </c>
      <c r="N10" s="105">
        <v>4295.888000000001</v>
      </c>
      <c r="O10" s="104"/>
      <c r="P10" s="104">
        <f t="shared" si="6"/>
        <v>4295.888000000001</v>
      </c>
      <c r="Q10" s="103">
        <f t="shared" si="7"/>
        <v>-8.477944490172963</v>
      </c>
    </row>
    <row r="11" spans="1:17" s="97" customFormat="1" ht="16.5" customHeight="1">
      <c r="A11" s="108" t="s">
        <v>159</v>
      </c>
      <c r="B11" s="105">
        <v>1041.6769999999985</v>
      </c>
      <c r="C11" s="104">
        <v>0</v>
      </c>
      <c r="D11" s="104">
        <f t="shared" si="0"/>
        <v>1041.6769999999985</v>
      </c>
      <c r="E11" s="106">
        <f>(D11/$D$8)</f>
        <v>0.09449307387758071</v>
      </c>
      <c r="F11" s="105">
        <v>569.8449999999985</v>
      </c>
      <c r="G11" s="104"/>
      <c r="H11" s="104">
        <f t="shared" si="2"/>
        <v>569.8449999999985</v>
      </c>
      <c r="I11" s="107">
        <f t="shared" si="3"/>
        <v>82.8000596653478</v>
      </c>
      <c r="J11" s="105">
        <v>1935.5439999999996</v>
      </c>
      <c r="K11" s="104"/>
      <c r="L11" s="104">
        <f t="shared" si="4"/>
        <v>1935.5439999999996</v>
      </c>
      <c r="M11" s="106">
        <f>(L11/$L$8)</f>
        <v>0.09098585480642361</v>
      </c>
      <c r="N11" s="105">
        <v>1006.0729999999976</v>
      </c>
      <c r="O11" s="104"/>
      <c r="P11" s="104">
        <f t="shared" si="6"/>
        <v>1006.0729999999976</v>
      </c>
      <c r="Q11" s="103">
        <f t="shared" si="7"/>
        <v>92.38603958162123</v>
      </c>
    </row>
    <row r="12" spans="1:17" s="97" customFormat="1" ht="16.5" customHeight="1">
      <c r="A12" s="108" t="s">
        <v>174</v>
      </c>
      <c r="B12" s="105">
        <v>967.8960000000001</v>
      </c>
      <c r="C12" s="104">
        <v>0</v>
      </c>
      <c r="D12" s="104">
        <f>C12+B12</f>
        <v>967.8960000000001</v>
      </c>
      <c r="E12" s="106">
        <f>(D12/$D$8)</f>
        <v>0.08780021852629462</v>
      </c>
      <c r="F12" s="105">
        <v>800.679</v>
      </c>
      <c r="G12" s="104"/>
      <c r="H12" s="104">
        <f>G12+F12</f>
        <v>800.679</v>
      </c>
      <c r="I12" s="107">
        <f>(D12/H12-1)*100</f>
        <v>20.884399366038096</v>
      </c>
      <c r="J12" s="105">
        <v>1652.979</v>
      </c>
      <c r="K12" s="104"/>
      <c r="L12" s="104">
        <f>K12+J12</f>
        <v>1652.979</v>
      </c>
      <c r="M12" s="106">
        <f>(L12/$L$8)</f>
        <v>0.07770306812558503</v>
      </c>
      <c r="N12" s="105">
        <v>1115.1270000000002</v>
      </c>
      <c r="O12" s="104"/>
      <c r="P12" s="104">
        <f>O12+N12</f>
        <v>1115.1270000000002</v>
      </c>
      <c r="Q12" s="103">
        <f>(L12/P12-1)*100</f>
        <v>48.232353803647456</v>
      </c>
    </row>
    <row r="13" spans="1:17" s="97" customFormat="1" ht="16.5" customHeight="1">
      <c r="A13" s="108" t="s">
        <v>175</v>
      </c>
      <c r="B13" s="105">
        <v>752.3609999999999</v>
      </c>
      <c r="C13" s="104">
        <v>0</v>
      </c>
      <c r="D13" s="104">
        <f>C13+B13</f>
        <v>752.3609999999999</v>
      </c>
      <c r="E13" s="106">
        <f>(D13/$D$8)</f>
        <v>0.06824851038816311</v>
      </c>
      <c r="F13" s="105">
        <v>1163.536</v>
      </c>
      <c r="G13" s="104"/>
      <c r="H13" s="104">
        <f>G13+F13</f>
        <v>1163.536</v>
      </c>
      <c r="I13" s="107">
        <f>(D13/H13-1)*100</f>
        <v>-35.33839949945684</v>
      </c>
      <c r="J13" s="105">
        <v>1303.286</v>
      </c>
      <c r="K13" s="104"/>
      <c r="L13" s="104">
        <f>K13+J13</f>
        <v>1303.286</v>
      </c>
      <c r="M13" s="106">
        <f>(L13/$L$8)</f>
        <v>0.06126473527196728</v>
      </c>
      <c r="N13" s="105">
        <v>2337.858</v>
      </c>
      <c r="O13" s="104"/>
      <c r="P13" s="104">
        <f>O13+N13</f>
        <v>2337.858</v>
      </c>
      <c r="Q13" s="103">
        <f>(L13/P13-1)*100</f>
        <v>-44.25298713608782</v>
      </c>
    </row>
    <row r="14" spans="1:17" s="97" customFormat="1" ht="16.5" customHeight="1">
      <c r="A14" s="108" t="s">
        <v>160</v>
      </c>
      <c r="B14" s="105">
        <v>422.59799999999996</v>
      </c>
      <c r="C14" s="104">
        <v>0</v>
      </c>
      <c r="D14" s="104">
        <f>C14+B14</f>
        <v>422.59799999999996</v>
      </c>
      <c r="E14" s="106">
        <f>(D14/$D$8)</f>
        <v>0.03833490039092531</v>
      </c>
      <c r="F14" s="105">
        <v>971.4319999999999</v>
      </c>
      <c r="G14" s="104"/>
      <c r="H14" s="104">
        <f>G14+F14</f>
        <v>971.4319999999999</v>
      </c>
      <c r="I14" s="107">
        <f>(D14/H14-1)*100</f>
        <v>-56.49741824440619</v>
      </c>
      <c r="J14" s="105">
        <v>974.9890000000003</v>
      </c>
      <c r="K14" s="104"/>
      <c r="L14" s="104">
        <f>K14+J14</f>
        <v>974.9890000000003</v>
      </c>
      <c r="M14" s="106">
        <f>(L14/$L$8)</f>
        <v>0.04583218340263006</v>
      </c>
      <c r="N14" s="105">
        <v>1970.5600000000002</v>
      </c>
      <c r="O14" s="104"/>
      <c r="P14" s="104">
        <f>O14+N14</f>
        <v>1970.5600000000002</v>
      </c>
      <c r="Q14" s="103">
        <f>(L14/P14-1)*100</f>
        <v>-50.522237333549846</v>
      </c>
    </row>
    <row r="15" spans="1:17" s="97" customFormat="1" ht="16.5" customHeight="1">
      <c r="A15" s="108" t="s">
        <v>176</v>
      </c>
      <c r="B15" s="105">
        <v>0</v>
      </c>
      <c r="C15" s="104">
        <v>391.67699999999996</v>
      </c>
      <c r="D15" s="104">
        <f t="shared" si="0"/>
        <v>391.67699999999996</v>
      </c>
      <c r="E15" s="106">
        <f>(D15/$D$8)</f>
        <v>0.0355299806918548</v>
      </c>
      <c r="F15" s="105"/>
      <c r="G15" s="104"/>
      <c r="H15" s="104">
        <f t="shared" si="2"/>
        <v>0</v>
      </c>
      <c r="I15" s="107"/>
      <c r="J15" s="105"/>
      <c r="K15" s="104">
        <v>630.4370000000001</v>
      </c>
      <c r="L15" s="104">
        <f t="shared" si="4"/>
        <v>630.4370000000001</v>
      </c>
      <c r="M15" s="106">
        <f>(L15/$L$8)</f>
        <v>0.029635518152311344</v>
      </c>
      <c r="N15" s="105"/>
      <c r="O15" s="104"/>
      <c r="P15" s="104">
        <f t="shared" si="6"/>
        <v>0</v>
      </c>
      <c r="Q15" s="103"/>
    </row>
    <row r="16" spans="1:17" s="97" customFormat="1" ht="16.5" customHeight="1">
      <c r="A16" s="108" t="s">
        <v>168</v>
      </c>
      <c r="B16" s="105">
        <v>268.32000000000005</v>
      </c>
      <c r="C16" s="104">
        <v>0</v>
      </c>
      <c r="D16" s="104">
        <f t="shared" si="0"/>
        <v>268.32000000000005</v>
      </c>
      <c r="E16" s="106">
        <f>(D16/$D$8)</f>
        <v>0.024339964867067715</v>
      </c>
      <c r="F16" s="105">
        <v>266.64200000000005</v>
      </c>
      <c r="G16" s="104"/>
      <c r="H16" s="104">
        <f t="shared" si="2"/>
        <v>266.64200000000005</v>
      </c>
      <c r="I16" s="107">
        <f t="shared" si="3"/>
        <v>0.6293082110095272</v>
      </c>
      <c r="J16" s="105">
        <v>410.9199999999998</v>
      </c>
      <c r="K16" s="104"/>
      <c r="L16" s="104">
        <f t="shared" si="4"/>
        <v>410.9199999999998</v>
      </c>
      <c r="M16" s="106">
        <f>(L16/$L$8)</f>
        <v>0.019316485420664983</v>
      </c>
      <c r="N16" s="105">
        <v>548.1720000000003</v>
      </c>
      <c r="O16" s="104"/>
      <c r="P16" s="104">
        <f t="shared" si="6"/>
        <v>548.1720000000003</v>
      </c>
      <c r="Q16" s="103">
        <f t="shared" si="7"/>
        <v>-25.038126719350938</v>
      </c>
    </row>
    <row r="17" spans="1:17" s="97" customFormat="1" ht="16.5" customHeight="1">
      <c r="A17" s="108" t="s">
        <v>177</v>
      </c>
      <c r="B17" s="105">
        <v>267.468</v>
      </c>
      <c r="C17" s="104">
        <v>0</v>
      </c>
      <c r="D17" s="104">
        <f>C17+B17</f>
        <v>267.468</v>
      </c>
      <c r="E17" s="106">
        <f>(D17/$D$8)</f>
        <v>0.024262677858768886</v>
      </c>
      <c r="F17" s="105">
        <v>163.304</v>
      </c>
      <c r="G17" s="104"/>
      <c r="H17" s="104">
        <f>G17+F17</f>
        <v>163.304</v>
      </c>
      <c r="I17" s="107">
        <f>(D17/H17-1)*100</f>
        <v>63.78533287610837</v>
      </c>
      <c r="J17" s="105">
        <v>505.4410000000001</v>
      </c>
      <c r="K17" s="104"/>
      <c r="L17" s="104">
        <f>K17+J17</f>
        <v>505.4410000000001</v>
      </c>
      <c r="M17" s="106">
        <f>(L17/$L$8)</f>
        <v>0.02375971894165856</v>
      </c>
      <c r="N17" s="105">
        <v>350.5940000000001</v>
      </c>
      <c r="O17" s="104"/>
      <c r="P17" s="104">
        <f>O17+N17</f>
        <v>350.5940000000001</v>
      </c>
      <c r="Q17" s="103">
        <f>(L17/P17-1)*100</f>
        <v>44.16704221977557</v>
      </c>
    </row>
    <row r="18" spans="1:17" s="97" customFormat="1" ht="16.5" customHeight="1">
      <c r="A18" s="108" t="s">
        <v>163</v>
      </c>
      <c r="B18" s="105">
        <v>0</v>
      </c>
      <c r="C18" s="104">
        <v>240.40099999999998</v>
      </c>
      <c r="D18" s="104">
        <f>C18+B18</f>
        <v>240.40099999999998</v>
      </c>
      <c r="E18" s="106">
        <f t="shared" si="1"/>
        <v>0.021807363946064195</v>
      </c>
      <c r="F18" s="105"/>
      <c r="G18" s="104">
        <v>356.11800000000017</v>
      </c>
      <c r="H18" s="104">
        <f>G18+F18</f>
        <v>356.11800000000017</v>
      </c>
      <c r="I18" s="107">
        <f>(D18/H18-1)*100</f>
        <v>-32.494004796163104</v>
      </c>
      <c r="J18" s="105"/>
      <c r="K18" s="104">
        <v>488.746</v>
      </c>
      <c r="L18" s="104">
        <f>K18+J18</f>
        <v>488.746</v>
      </c>
      <c r="M18" s="106">
        <f t="shared" si="5"/>
        <v>0.022974922085584375</v>
      </c>
      <c r="N18" s="105"/>
      <c r="O18" s="104">
        <v>670.0220000000003</v>
      </c>
      <c r="P18" s="104">
        <f>O18+N18</f>
        <v>670.0220000000003</v>
      </c>
      <c r="Q18" s="103">
        <f>(L18/P18-1)*100</f>
        <v>-27.05523102226497</v>
      </c>
    </row>
    <row r="19" spans="1:17" s="97" customFormat="1" ht="16.5" customHeight="1">
      <c r="A19" s="108" t="s">
        <v>178</v>
      </c>
      <c r="B19" s="105">
        <v>188.53599999999997</v>
      </c>
      <c r="C19" s="104">
        <v>0</v>
      </c>
      <c r="D19" s="104">
        <f>C19+B19</f>
        <v>188.53599999999997</v>
      </c>
      <c r="E19" s="106">
        <f t="shared" si="1"/>
        <v>0.01710256267209853</v>
      </c>
      <c r="F19" s="105">
        <v>107.6</v>
      </c>
      <c r="G19" s="104"/>
      <c r="H19" s="104">
        <f>G19+F19</f>
        <v>107.6</v>
      </c>
      <c r="I19" s="107"/>
      <c r="J19" s="105">
        <v>407.356</v>
      </c>
      <c r="K19" s="104"/>
      <c r="L19" s="104">
        <f>K19+J19</f>
        <v>407.356</v>
      </c>
      <c r="M19" s="106">
        <f t="shared" si="5"/>
        <v>0.019148949272414114</v>
      </c>
      <c r="N19" s="105">
        <v>217.343</v>
      </c>
      <c r="O19" s="104"/>
      <c r="P19" s="104">
        <f>O19+N19</f>
        <v>217.343</v>
      </c>
      <c r="Q19" s="103">
        <f>(L19/P19-1)*100</f>
        <v>87.42540592519659</v>
      </c>
    </row>
    <row r="20" spans="1:17" s="97" customFormat="1" ht="16.5" customHeight="1">
      <c r="A20" s="108" t="s">
        <v>179</v>
      </c>
      <c r="B20" s="105">
        <v>168.09999999999997</v>
      </c>
      <c r="C20" s="104">
        <v>0</v>
      </c>
      <c r="D20" s="104">
        <f>C20+B20</f>
        <v>168.09999999999997</v>
      </c>
      <c r="E20" s="106">
        <f>(D20/$D$8)</f>
        <v>0.015248763022339303</v>
      </c>
      <c r="F20" s="105">
        <v>158.89999999999998</v>
      </c>
      <c r="G20" s="104"/>
      <c r="H20" s="104">
        <f>G20+F20</f>
        <v>158.89999999999998</v>
      </c>
      <c r="I20" s="107">
        <f>(D20/H20-1)*100</f>
        <v>5.789804908747631</v>
      </c>
      <c r="J20" s="105">
        <v>414</v>
      </c>
      <c r="K20" s="104"/>
      <c r="L20" s="104">
        <f>K20+J20</f>
        <v>414</v>
      </c>
      <c r="M20" s="106">
        <f>(L20/$L$8)</f>
        <v>0.019461269746313896</v>
      </c>
      <c r="N20" s="105">
        <v>282.1</v>
      </c>
      <c r="O20" s="104"/>
      <c r="P20" s="104">
        <f>O20+N20</f>
        <v>282.1</v>
      </c>
      <c r="Q20" s="103">
        <f>(L20/P20-1)*100</f>
        <v>46.75646933711448</v>
      </c>
    </row>
    <row r="21" spans="1:17" s="97" customFormat="1" ht="16.5" customHeight="1">
      <c r="A21" s="108" t="s">
        <v>161</v>
      </c>
      <c r="B21" s="105">
        <v>122.96000000000002</v>
      </c>
      <c r="C21" s="104">
        <v>0.704</v>
      </c>
      <c r="D21" s="104">
        <f>C21+B21</f>
        <v>123.66400000000002</v>
      </c>
      <c r="E21" s="106">
        <f t="shared" si="1"/>
        <v>0.011217864547260965</v>
      </c>
      <c r="F21" s="105">
        <v>70.46700000000003</v>
      </c>
      <c r="G21" s="104">
        <v>8.177999999999999</v>
      </c>
      <c r="H21" s="104">
        <f>G21+F21</f>
        <v>78.64500000000002</v>
      </c>
      <c r="I21" s="107">
        <f>(D21/H21-1)*100</f>
        <v>57.24330853836859</v>
      </c>
      <c r="J21" s="105">
        <v>247.123</v>
      </c>
      <c r="K21" s="104">
        <v>1.052</v>
      </c>
      <c r="L21" s="104">
        <f>K21+J21</f>
        <v>248.17499999999998</v>
      </c>
      <c r="M21" s="106">
        <f t="shared" si="5"/>
        <v>0.011666185070752297</v>
      </c>
      <c r="N21" s="105">
        <v>216.39500000000004</v>
      </c>
      <c r="O21" s="104">
        <v>16.061999999999998</v>
      </c>
      <c r="P21" s="104">
        <f>O21+N21</f>
        <v>232.45700000000005</v>
      </c>
      <c r="Q21" s="103">
        <f>(L21/P21-1)*100</f>
        <v>6.761680654916802</v>
      </c>
    </row>
    <row r="22" spans="1:17" s="97" customFormat="1" ht="16.5" customHeight="1" thickBot="1">
      <c r="A22" s="102" t="s">
        <v>172</v>
      </c>
      <c r="B22" s="99">
        <v>81.95199999999998</v>
      </c>
      <c r="C22" s="98">
        <v>503.81200000000007</v>
      </c>
      <c r="D22" s="98">
        <f>C22+B22</f>
        <v>585.764</v>
      </c>
      <c r="E22" s="100">
        <f t="shared" si="1"/>
        <v>0.053136088179759434</v>
      </c>
      <c r="F22" s="99">
        <v>48.22400000000001</v>
      </c>
      <c r="G22" s="98">
        <v>412.35100000000006</v>
      </c>
      <c r="H22" s="98">
        <f>G22+F22</f>
        <v>460.57500000000005</v>
      </c>
      <c r="I22" s="101">
        <f>(D22/H22-1)*100</f>
        <v>27.18102372034956</v>
      </c>
      <c r="J22" s="99">
        <v>146.199</v>
      </c>
      <c r="K22" s="98">
        <v>863.136</v>
      </c>
      <c r="L22" s="98">
        <f>K22+J22</f>
        <v>1009.335</v>
      </c>
      <c r="M22" s="100">
        <f t="shared" si="5"/>
        <v>0.0474467166652071</v>
      </c>
      <c r="N22" s="99">
        <v>88.29699999999997</v>
      </c>
      <c r="O22" s="98">
        <v>724.0499999999998</v>
      </c>
      <c r="P22" s="98">
        <f>O22+N22</f>
        <v>812.3469999999998</v>
      </c>
      <c r="Q22" s="446">
        <f>(L22/P22-1)*100</f>
        <v>24.249243242112108</v>
      </c>
    </row>
    <row r="23" s="96" customFormat="1" ht="14.25">
      <c r="A23" s="122" t="s">
        <v>1</v>
      </c>
    </row>
    <row r="24" ht="14.25">
      <c r="A24" s="122" t="s">
        <v>40</v>
      </c>
    </row>
    <row r="25" ht="14.25">
      <c r="A25" s="94" t="s">
        <v>29</v>
      </c>
    </row>
  </sheetData>
  <sheetProtection/>
  <mergeCells count="14"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  <mergeCell ref="I6:I7"/>
    <mergeCell ref="Q6:Q7"/>
    <mergeCell ref="M6:M7"/>
    <mergeCell ref="N6:P6"/>
  </mergeCells>
  <conditionalFormatting sqref="Q23:Q65536 I23:I65536 Q3 I3">
    <cfRule type="cellIs" priority="5" dxfId="90" operator="lessThan" stopIfTrue="1">
      <formula>0</formula>
    </cfRule>
  </conditionalFormatting>
  <conditionalFormatting sqref="I8:I22 Q8:Q22">
    <cfRule type="cellIs" priority="6" dxfId="90" operator="lessThan" stopIfTrue="1">
      <formula>0</formula>
    </cfRule>
    <cfRule type="cellIs" priority="7" dxfId="92" operator="greaterThanOrEqual" stopIfTrue="1">
      <formula>0</formula>
    </cfRule>
  </conditionalFormatting>
  <conditionalFormatting sqref="I5 Q5">
    <cfRule type="cellIs" priority="1" dxfId="90" operator="lessThan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39"/>
  <sheetViews>
    <sheetView showGridLines="0" zoomScale="80" zoomScaleNormal="80" zoomScalePageLayoutView="0" workbookViewId="0" topLeftCell="A1">
      <selection activeCell="A3" sqref="A3:Y37"/>
    </sheetView>
  </sheetViews>
  <sheetFormatPr defaultColWidth="8.00390625" defaultRowHeight="15"/>
  <cols>
    <col min="1" max="1" width="24.8515625" style="129" customWidth="1"/>
    <col min="2" max="2" width="9.28125" style="129" bestFit="1" customWidth="1"/>
    <col min="3" max="3" width="12.421875" style="129" bestFit="1" customWidth="1"/>
    <col min="4" max="4" width="8.57421875" style="129" bestFit="1" customWidth="1"/>
    <col min="5" max="5" width="10.57421875" style="129" bestFit="1" customWidth="1"/>
    <col min="6" max="6" width="11.7109375" style="129" customWidth="1"/>
    <col min="7" max="7" width="10.7109375" style="129" customWidth="1"/>
    <col min="8" max="9" width="10.421875" style="129" bestFit="1" customWidth="1"/>
    <col min="10" max="10" width="9.00390625" style="129" bestFit="1" customWidth="1"/>
    <col min="11" max="11" width="10.57421875" style="129" bestFit="1" customWidth="1"/>
    <col min="12" max="12" width="10.8515625" style="129" customWidth="1"/>
    <col min="13" max="13" width="9.421875" style="129" customWidth="1"/>
    <col min="14" max="14" width="11.140625" style="129" customWidth="1"/>
    <col min="15" max="15" width="12.421875" style="129" bestFit="1" customWidth="1"/>
    <col min="16" max="16" width="9.421875" style="129" customWidth="1"/>
    <col min="17" max="17" width="10.57421875" style="129" bestFit="1" customWidth="1"/>
    <col min="18" max="18" width="11.8515625" style="129" customWidth="1"/>
    <col min="19" max="19" width="10.140625" style="129" customWidth="1"/>
    <col min="20" max="21" width="11.140625" style="129" bestFit="1" customWidth="1"/>
    <col min="22" max="23" width="10.28125" style="129" customWidth="1"/>
    <col min="24" max="24" width="12.7109375" style="129" customWidth="1"/>
    <col min="25" max="25" width="9.8515625" style="129" bestFit="1" customWidth="1"/>
    <col min="26" max="16384" width="8.00390625" style="129" customWidth="1"/>
  </cols>
  <sheetData>
    <row r="1" spans="24:25" ht="18.75" thickBot="1">
      <c r="X1" s="550" t="s">
        <v>28</v>
      </c>
      <c r="Y1" s="551"/>
    </row>
    <row r="2" ht="5.25" customHeight="1" thickBot="1"/>
    <row r="3" spans="1:25" ht="24.75" customHeight="1" thickTop="1">
      <c r="A3" s="552" t="s">
        <v>46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  <c r="V3" s="553"/>
      <c r="W3" s="553"/>
      <c r="X3" s="553"/>
      <c r="Y3" s="554"/>
    </row>
    <row r="4" spans="1:25" ht="21" customHeight="1" thickBot="1">
      <c r="A4" s="566" t="s">
        <v>45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  <c r="R4" s="567"/>
      <c r="S4" s="567"/>
      <c r="T4" s="567"/>
      <c r="U4" s="567"/>
      <c r="V4" s="567"/>
      <c r="W4" s="567"/>
      <c r="X4" s="567"/>
      <c r="Y4" s="568"/>
    </row>
    <row r="5" spans="1:25" s="175" customFormat="1" ht="19.5" customHeight="1" thickBot="1" thickTop="1">
      <c r="A5" s="555" t="s">
        <v>44</v>
      </c>
      <c r="B5" s="570" t="s">
        <v>36</v>
      </c>
      <c r="C5" s="571"/>
      <c r="D5" s="571"/>
      <c r="E5" s="571"/>
      <c r="F5" s="571"/>
      <c r="G5" s="571"/>
      <c r="H5" s="571"/>
      <c r="I5" s="571"/>
      <c r="J5" s="572"/>
      <c r="K5" s="572"/>
      <c r="L5" s="572"/>
      <c r="M5" s="573"/>
      <c r="N5" s="574" t="s">
        <v>35</v>
      </c>
      <c r="O5" s="571"/>
      <c r="P5" s="571"/>
      <c r="Q5" s="571"/>
      <c r="R5" s="571"/>
      <c r="S5" s="571"/>
      <c r="T5" s="571"/>
      <c r="U5" s="571"/>
      <c r="V5" s="571"/>
      <c r="W5" s="571"/>
      <c r="X5" s="571"/>
      <c r="Y5" s="573"/>
    </row>
    <row r="6" spans="1:25" s="174" customFormat="1" ht="26.25" customHeight="1" thickBot="1">
      <c r="A6" s="556"/>
      <c r="B6" s="562" t="s">
        <v>154</v>
      </c>
      <c r="C6" s="563"/>
      <c r="D6" s="563"/>
      <c r="E6" s="563"/>
      <c r="F6" s="564"/>
      <c r="G6" s="559" t="s">
        <v>34</v>
      </c>
      <c r="H6" s="562" t="s">
        <v>155</v>
      </c>
      <c r="I6" s="563"/>
      <c r="J6" s="563"/>
      <c r="K6" s="563"/>
      <c r="L6" s="564"/>
      <c r="M6" s="559" t="s">
        <v>33</v>
      </c>
      <c r="N6" s="569" t="s">
        <v>156</v>
      </c>
      <c r="O6" s="563"/>
      <c r="P6" s="563"/>
      <c r="Q6" s="563"/>
      <c r="R6" s="563"/>
      <c r="S6" s="559" t="s">
        <v>34</v>
      </c>
      <c r="T6" s="569" t="s">
        <v>157</v>
      </c>
      <c r="U6" s="563"/>
      <c r="V6" s="563"/>
      <c r="W6" s="563"/>
      <c r="X6" s="563"/>
      <c r="Y6" s="559" t="s">
        <v>33</v>
      </c>
    </row>
    <row r="7" spans="1:25" s="169" customFormat="1" ht="26.25" customHeight="1">
      <c r="A7" s="557"/>
      <c r="B7" s="542" t="s">
        <v>22</v>
      </c>
      <c r="C7" s="543"/>
      <c r="D7" s="544" t="s">
        <v>21</v>
      </c>
      <c r="E7" s="545"/>
      <c r="F7" s="546" t="s">
        <v>17</v>
      </c>
      <c r="G7" s="560"/>
      <c r="H7" s="542" t="s">
        <v>22</v>
      </c>
      <c r="I7" s="543"/>
      <c r="J7" s="544" t="s">
        <v>21</v>
      </c>
      <c r="K7" s="545"/>
      <c r="L7" s="546" t="s">
        <v>17</v>
      </c>
      <c r="M7" s="560"/>
      <c r="N7" s="543" t="s">
        <v>22</v>
      </c>
      <c r="O7" s="543"/>
      <c r="P7" s="548" t="s">
        <v>21</v>
      </c>
      <c r="Q7" s="543"/>
      <c r="R7" s="546" t="s">
        <v>17</v>
      </c>
      <c r="S7" s="560"/>
      <c r="T7" s="549" t="s">
        <v>22</v>
      </c>
      <c r="U7" s="545"/>
      <c r="V7" s="544" t="s">
        <v>21</v>
      </c>
      <c r="W7" s="565"/>
      <c r="X7" s="546" t="s">
        <v>17</v>
      </c>
      <c r="Y7" s="560"/>
    </row>
    <row r="8" spans="1:25" s="169" customFormat="1" ht="30" thickBot="1">
      <c r="A8" s="558"/>
      <c r="B8" s="172" t="s">
        <v>19</v>
      </c>
      <c r="C8" s="170" t="s">
        <v>18</v>
      </c>
      <c r="D8" s="171" t="s">
        <v>19</v>
      </c>
      <c r="E8" s="170" t="s">
        <v>18</v>
      </c>
      <c r="F8" s="547"/>
      <c r="G8" s="561"/>
      <c r="H8" s="172" t="s">
        <v>19</v>
      </c>
      <c r="I8" s="170" t="s">
        <v>18</v>
      </c>
      <c r="J8" s="171" t="s">
        <v>19</v>
      </c>
      <c r="K8" s="170" t="s">
        <v>18</v>
      </c>
      <c r="L8" s="547"/>
      <c r="M8" s="561"/>
      <c r="N8" s="173" t="s">
        <v>19</v>
      </c>
      <c r="O8" s="170" t="s">
        <v>18</v>
      </c>
      <c r="P8" s="171" t="s">
        <v>19</v>
      </c>
      <c r="Q8" s="170" t="s">
        <v>18</v>
      </c>
      <c r="R8" s="547"/>
      <c r="S8" s="561"/>
      <c r="T8" s="172" t="s">
        <v>19</v>
      </c>
      <c r="U8" s="170" t="s">
        <v>18</v>
      </c>
      <c r="V8" s="171" t="s">
        <v>19</v>
      </c>
      <c r="W8" s="170" t="s">
        <v>18</v>
      </c>
      <c r="X8" s="547"/>
      <c r="Y8" s="561"/>
    </row>
    <row r="9" spans="1:25" s="158" customFormat="1" ht="18" customHeight="1" thickBot="1" thickTop="1">
      <c r="A9" s="168" t="s">
        <v>24</v>
      </c>
      <c r="B9" s="167">
        <f>SUM(B10:B37)</f>
        <v>269769</v>
      </c>
      <c r="C9" s="161">
        <f>SUM(C10:C37)</f>
        <v>250481</v>
      </c>
      <c r="D9" s="162">
        <f>SUM(D10:D37)</f>
        <v>3492</v>
      </c>
      <c r="E9" s="161">
        <f>SUM(E10:E37)</f>
        <v>3118</v>
      </c>
      <c r="F9" s="160">
        <f aca="true" t="shared" si="0" ref="F9:F37">SUM(B9:E9)</f>
        <v>526860</v>
      </c>
      <c r="G9" s="164">
        <f aca="true" t="shared" si="1" ref="G9:G37">F9/$F$9</f>
        <v>1</v>
      </c>
      <c r="H9" s="163">
        <f>SUM(H10:H37)</f>
        <v>235961</v>
      </c>
      <c r="I9" s="161">
        <f>SUM(I10:I37)</f>
        <v>218865</v>
      </c>
      <c r="J9" s="162">
        <f>SUM(J10:J37)</f>
        <v>2692</v>
      </c>
      <c r="K9" s="161">
        <f>SUM(K10:K37)</f>
        <v>2603</v>
      </c>
      <c r="L9" s="160">
        <f aca="true" t="shared" si="2" ref="L9:L37">SUM(H9:K9)</f>
        <v>460121</v>
      </c>
      <c r="M9" s="166">
        <f aca="true" t="shared" si="3" ref="M9:M37">IF(ISERROR(F9/L9-1),"         /0",(F9/L9-1))</f>
        <v>0.1450466290388832</v>
      </c>
      <c r="N9" s="165">
        <f>SUM(N10:N37)</f>
        <v>619730</v>
      </c>
      <c r="O9" s="161">
        <f>SUM(O10:O37)</f>
        <v>577761</v>
      </c>
      <c r="P9" s="162">
        <f>SUM(P10:P37)</f>
        <v>6236</v>
      </c>
      <c r="Q9" s="161">
        <f>SUM(Q10:Q37)</f>
        <v>5592</v>
      </c>
      <c r="R9" s="160">
        <f aca="true" t="shared" si="4" ref="R9:R37">SUM(N9:Q9)</f>
        <v>1209319</v>
      </c>
      <c r="S9" s="164">
        <f aca="true" t="shared" si="5" ref="S9:S37">R9/$R$9</f>
        <v>1</v>
      </c>
      <c r="T9" s="163">
        <f>SUM(T10:T37)</f>
        <v>573282</v>
      </c>
      <c r="U9" s="161">
        <f>SUM(U10:U37)</f>
        <v>522457</v>
      </c>
      <c r="V9" s="162">
        <f>SUM(V10:V37)</f>
        <v>6996</v>
      </c>
      <c r="W9" s="161">
        <f>SUM(W10:W37)</f>
        <v>7215</v>
      </c>
      <c r="X9" s="160">
        <f aca="true" t="shared" si="6" ref="X9:X37">SUM(T9:W9)</f>
        <v>1109950</v>
      </c>
      <c r="Y9" s="159">
        <f>IF(ISERROR(R9/X9-1),"         /0",(R9/X9-1))</f>
        <v>0.08952565430875259</v>
      </c>
    </row>
    <row r="10" spans="1:25" ht="18.75" customHeight="1" thickTop="1">
      <c r="A10" s="157" t="s">
        <v>158</v>
      </c>
      <c r="B10" s="155">
        <v>101355</v>
      </c>
      <c r="C10" s="151">
        <v>93954</v>
      </c>
      <c r="D10" s="152">
        <v>422</v>
      </c>
      <c r="E10" s="151">
        <v>273</v>
      </c>
      <c r="F10" s="150">
        <f t="shared" si="0"/>
        <v>196004</v>
      </c>
      <c r="G10" s="154">
        <f t="shared" si="1"/>
        <v>0.3720229282921459</v>
      </c>
      <c r="H10" s="153">
        <v>84610</v>
      </c>
      <c r="I10" s="151">
        <v>80604</v>
      </c>
      <c r="J10" s="152"/>
      <c r="K10" s="151"/>
      <c r="L10" s="150">
        <f t="shared" si="2"/>
        <v>165214</v>
      </c>
      <c r="M10" s="156">
        <f t="shared" si="3"/>
        <v>0.18636435168932408</v>
      </c>
      <c r="N10" s="155">
        <v>225853</v>
      </c>
      <c r="O10" s="151">
        <v>210752</v>
      </c>
      <c r="P10" s="152">
        <v>1386</v>
      </c>
      <c r="Q10" s="151">
        <v>878</v>
      </c>
      <c r="R10" s="150">
        <f t="shared" si="4"/>
        <v>438869</v>
      </c>
      <c r="S10" s="154">
        <f t="shared" si="5"/>
        <v>0.36290589993211053</v>
      </c>
      <c r="T10" s="153">
        <v>197046</v>
      </c>
      <c r="U10" s="151">
        <v>187215</v>
      </c>
      <c r="V10" s="152">
        <v>2284</v>
      </c>
      <c r="W10" s="151">
        <v>2415</v>
      </c>
      <c r="X10" s="150">
        <f t="shared" si="6"/>
        <v>388960</v>
      </c>
      <c r="Y10" s="149">
        <f aca="true" t="shared" si="7" ref="Y10:Y37">IF(ISERROR(R10/X10-1),"         /0",IF(R10/X10&gt;5,"  *  ",(R10/X10-1)))</f>
        <v>0.12831396544631835</v>
      </c>
    </row>
    <row r="11" spans="1:25" ht="18.75" customHeight="1">
      <c r="A11" s="148" t="s">
        <v>160</v>
      </c>
      <c r="B11" s="146">
        <v>42538</v>
      </c>
      <c r="C11" s="142">
        <v>39839</v>
      </c>
      <c r="D11" s="143">
        <v>0</v>
      </c>
      <c r="E11" s="142">
        <v>0</v>
      </c>
      <c r="F11" s="141">
        <f t="shared" si="0"/>
        <v>82377</v>
      </c>
      <c r="G11" s="145">
        <f t="shared" si="1"/>
        <v>0.15635462931329006</v>
      </c>
      <c r="H11" s="144">
        <v>24016</v>
      </c>
      <c r="I11" s="142">
        <v>18770</v>
      </c>
      <c r="J11" s="143"/>
      <c r="K11" s="142"/>
      <c r="L11" s="141">
        <f t="shared" si="2"/>
        <v>42786</v>
      </c>
      <c r="M11" s="147">
        <f t="shared" si="3"/>
        <v>0.9253260412284392</v>
      </c>
      <c r="N11" s="146">
        <v>102706</v>
      </c>
      <c r="O11" s="142">
        <v>90819</v>
      </c>
      <c r="P11" s="143">
        <v>849</v>
      </c>
      <c r="Q11" s="142">
        <v>1301</v>
      </c>
      <c r="R11" s="141">
        <f t="shared" si="4"/>
        <v>195675</v>
      </c>
      <c r="S11" s="145">
        <f t="shared" si="5"/>
        <v>0.1618059420219148</v>
      </c>
      <c r="T11" s="144">
        <v>62810</v>
      </c>
      <c r="U11" s="142">
        <v>46019</v>
      </c>
      <c r="V11" s="143">
        <v>942</v>
      </c>
      <c r="W11" s="142">
        <v>1155</v>
      </c>
      <c r="X11" s="141">
        <f t="shared" si="6"/>
        <v>110926</v>
      </c>
      <c r="Y11" s="140">
        <f t="shared" si="7"/>
        <v>0.7640138470692173</v>
      </c>
    </row>
    <row r="12" spans="1:25" ht="18.75" customHeight="1">
      <c r="A12" s="148" t="s">
        <v>181</v>
      </c>
      <c r="B12" s="146">
        <v>16305</v>
      </c>
      <c r="C12" s="142">
        <v>16767</v>
      </c>
      <c r="D12" s="143">
        <v>0</v>
      </c>
      <c r="E12" s="142">
        <v>0</v>
      </c>
      <c r="F12" s="141">
        <f aca="true" t="shared" si="8" ref="F12:F23">SUM(B12:E12)</f>
        <v>33072</v>
      </c>
      <c r="G12" s="145">
        <f t="shared" si="1"/>
        <v>0.06277189386174695</v>
      </c>
      <c r="H12" s="144">
        <v>13408</v>
      </c>
      <c r="I12" s="142">
        <v>13171</v>
      </c>
      <c r="J12" s="143"/>
      <c r="K12" s="142"/>
      <c r="L12" s="141">
        <f aca="true" t="shared" si="9" ref="L12:L23">SUM(H12:K12)</f>
        <v>26579</v>
      </c>
      <c r="M12" s="147">
        <f aca="true" t="shared" si="10" ref="M12:M23">IF(ISERROR(F12/L12-1),"         /0",(F12/L12-1))</f>
        <v>0.24429060536513791</v>
      </c>
      <c r="N12" s="146">
        <v>39470</v>
      </c>
      <c r="O12" s="142">
        <v>39271</v>
      </c>
      <c r="P12" s="143"/>
      <c r="Q12" s="142"/>
      <c r="R12" s="141">
        <f aca="true" t="shared" si="11" ref="R12:R23">SUM(N12:Q12)</f>
        <v>78741</v>
      </c>
      <c r="S12" s="145">
        <f t="shared" si="5"/>
        <v>0.06511185220773014</v>
      </c>
      <c r="T12" s="144">
        <v>35920</v>
      </c>
      <c r="U12" s="142">
        <v>33743</v>
      </c>
      <c r="V12" s="143"/>
      <c r="W12" s="142"/>
      <c r="X12" s="141">
        <f aca="true" t="shared" si="12" ref="X12:X23">SUM(T12:W12)</f>
        <v>69663</v>
      </c>
      <c r="Y12" s="140">
        <f aca="true" t="shared" si="13" ref="Y12:Y23">IF(ISERROR(R12/X12-1),"         /0",IF(R12/X12&gt;5,"  *  ",(R12/X12-1)))</f>
        <v>0.13031307867878206</v>
      </c>
    </row>
    <row r="13" spans="1:25" ht="18.75" customHeight="1">
      <c r="A13" s="148" t="s">
        <v>182</v>
      </c>
      <c r="B13" s="146">
        <v>12695</v>
      </c>
      <c r="C13" s="142">
        <v>10456</v>
      </c>
      <c r="D13" s="143">
        <v>0</v>
      </c>
      <c r="E13" s="142">
        <v>0</v>
      </c>
      <c r="F13" s="141">
        <f t="shared" si="8"/>
        <v>23151</v>
      </c>
      <c r="G13" s="145">
        <f aca="true" t="shared" si="14" ref="G13:G20">F13/$F$9</f>
        <v>0.04394146452568044</v>
      </c>
      <c r="H13" s="144">
        <v>11152</v>
      </c>
      <c r="I13" s="142">
        <v>10492</v>
      </c>
      <c r="J13" s="143">
        <v>477</v>
      </c>
      <c r="K13" s="142">
        <v>388</v>
      </c>
      <c r="L13" s="141">
        <f t="shared" si="9"/>
        <v>22509</v>
      </c>
      <c r="M13" s="147">
        <f t="shared" si="10"/>
        <v>0.028521924563507994</v>
      </c>
      <c r="N13" s="146">
        <v>24671</v>
      </c>
      <c r="O13" s="142">
        <v>22729</v>
      </c>
      <c r="P13" s="143"/>
      <c r="Q13" s="142"/>
      <c r="R13" s="141">
        <f t="shared" si="11"/>
        <v>47400</v>
      </c>
      <c r="S13" s="145">
        <f aca="true" t="shared" si="15" ref="S13:S20">R13/$R$9</f>
        <v>0.03919561339894602</v>
      </c>
      <c r="T13" s="144">
        <v>23715</v>
      </c>
      <c r="U13" s="142">
        <v>23292</v>
      </c>
      <c r="V13" s="143">
        <v>477</v>
      </c>
      <c r="W13" s="142">
        <v>388</v>
      </c>
      <c r="X13" s="141">
        <f t="shared" si="12"/>
        <v>47872</v>
      </c>
      <c r="Y13" s="140">
        <f t="shared" si="13"/>
        <v>-0.009859625668449223</v>
      </c>
    </row>
    <row r="14" spans="1:25" ht="18.75" customHeight="1">
      <c r="A14" s="148" t="s">
        <v>183</v>
      </c>
      <c r="B14" s="146">
        <v>11341</v>
      </c>
      <c r="C14" s="142">
        <v>10051</v>
      </c>
      <c r="D14" s="143">
        <v>0</v>
      </c>
      <c r="E14" s="142">
        <v>0</v>
      </c>
      <c r="F14" s="141">
        <f t="shared" si="8"/>
        <v>21392</v>
      </c>
      <c r="G14" s="145">
        <f t="shared" si="14"/>
        <v>0.040602816687545076</v>
      </c>
      <c r="H14" s="144">
        <v>12461</v>
      </c>
      <c r="I14" s="142">
        <v>10683</v>
      </c>
      <c r="J14" s="143"/>
      <c r="K14" s="142"/>
      <c r="L14" s="141">
        <f t="shared" si="9"/>
        <v>23144</v>
      </c>
      <c r="M14" s="147">
        <f t="shared" si="10"/>
        <v>-0.07569996543380575</v>
      </c>
      <c r="N14" s="146">
        <v>27356</v>
      </c>
      <c r="O14" s="142">
        <v>24818</v>
      </c>
      <c r="P14" s="143"/>
      <c r="Q14" s="142"/>
      <c r="R14" s="141">
        <f t="shared" si="11"/>
        <v>52174</v>
      </c>
      <c r="S14" s="145">
        <f t="shared" si="15"/>
        <v>0.04314328973579345</v>
      </c>
      <c r="T14" s="144">
        <v>30910</v>
      </c>
      <c r="U14" s="142">
        <v>25461</v>
      </c>
      <c r="V14" s="143"/>
      <c r="W14" s="142"/>
      <c r="X14" s="141">
        <f t="shared" si="12"/>
        <v>56371</v>
      </c>
      <c r="Y14" s="140">
        <f t="shared" si="13"/>
        <v>-0.07445317627858294</v>
      </c>
    </row>
    <row r="15" spans="1:25" ht="18.75" customHeight="1">
      <c r="A15" s="148" t="s">
        <v>184</v>
      </c>
      <c r="B15" s="146">
        <v>9405</v>
      </c>
      <c r="C15" s="142">
        <v>9304</v>
      </c>
      <c r="D15" s="143">
        <v>0</v>
      </c>
      <c r="E15" s="142">
        <v>0</v>
      </c>
      <c r="F15" s="141">
        <f t="shared" si="8"/>
        <v>18709</v>
      </c>
      <c r="G15" s="145">
        <f t="shared" si="14"/>
        <v>0.03551038226473826</v>
      </c>
      <c r="H15" s="144">
        <v>9146</v>
      </c>
      <c r="I15" s="142">
        <v>9051</v>
      </c>
      <c r="J15" s="143"/>
      <c r="K15" s="142"/>
      <c r="L15" s="141">
        <f t="shared" si="9"/>
        <v>18197</v>
      </c>
      <c r="M15" s="147">
        <f t="shared" si="10"/>
        <v>0.028136506017475416</v>
      </c>
      <c r="N15" s="146">
        <v>21944</v>
      </c>
      <c r="O15" s="142">
        <v>21276</v>
      </c>
      <c r="P15" s="143"/>
      <c r="Q15" s="142"/>
      <c r="R15" s="141">
        <f t="shared" si="11"/>
        <v>43220</v>
      </c>
      <c r="S15" s="145">
        <f t="shared" si="15"/>
        <v>0.035739122597098036</v>
      </c>
      <c r="T15" s="144">
        <v>24179</v>
      </c>
      <c r="U15" s="142">
        <v>21264</v>
      </c>
      <c r="V15" s="143"/>
      <c r="W15" s="142"/>
      <c r="X15" s="141">
        <f t="shared" si="12"/>
        <v>45443</v>
      </c>
      <c r="Y15" s="140">
        <f t="shared" si="13"/>
        <v>-0.048918425280021105</v>
      </c>
    </row>
    <row r="16" spans="1:25" ht="18.75" customHeight="1">
      <c r="A16" s="148" t="s">
        <v>185</v>
      </c>
      <c r="B16" s="146">
        <v>8180</v>
      </c>
      <c r="C16" s="142">
        <v>8180</v>
      </c>
      <c r="D16" s="143">
        <v>0</v>
      </c>
      <c r="E16" s="142">
        <v>0</v>
      </c>
      <c r="F16" s="141">
        <f t="shared" si="8"/>
        <v>16360</v>
      </c>
      <c r="G16" s="145">
        <f t="shared" si="14"/>
        <v>0.03105189234331701</v>
      </c>
      <c r="H16" s="144">
        <v>7497</v>
      </c>
      <c r="I16" s="142">
        <v>6992</v>
      </c>
      <c r="J16" s="143"/>
      <c r="K16" s="142"/>
      <c r="L16" s="141">
        <f t="shared" si="9"/>
        <v>14489</v>
      </c>
      <c r="M16" s="147">
        <f t="shared" si="10"/>
        <v>0.12913244530333357</v>
      </c>
      <c r="N16" s="146">
        <v>19135</v>
      </c>
      <c r="O16" s="142">
        <v>18699</v>
      </c>
      <c r="P16" s="143"/>
      <c r="Q16" s="142"/>
      <c r="R16" s="141">
        <f t="shared" si="11"/>
        <v>37834</v>
      </c>
      <c r="S16" s="145">
        <f t="shared" si="15"/>
        <v>0.03128537631509966</v>
      </c>
      <c r="T16" s="144">
        <v>18325</v>
      </c>
      <c r="U16" s="142">
        <v>16659</v>
      </c>
      <c r="V16" s="143"/>
      <c r="W16" s="142"/>
      <c r="X16" s="141">
        <f t="shared" si="12"/>
        <v>34984</v>
      </c>
      <c r="Y16" s="140">
        <f t="shared" si="13"/>
        <v>0.08146581294305966</v>
      </c>
    </row>
    <row r="17" spans="1:25" ht="18.75" customHeight="1">
      <c r="A17" s="148" t="s">
        <v>186</v>
      </c>
      <c r="B17" s="146">
        <v>7473</v>
      </c>
      <c r="C17" s="142">
        <v>6858</v>
      </c>
      <c r="D17" s="143">
        <v>147</v>
      </c>
      <c r="E17" s="142">
        <v>146</v>
      </c>
      <c r="F17" s="141">
        <f t="shared" si="8"/>
        <v>14624</v>
      </c>
      <c r="G17" s="145">
        <f t="shared" si="14"/>
        <v>0.0277568993660555</v>
      </c>
      <c r="H17" s="144">
        <v>8722</v>
      </c>
      <c r="I17" s="142">
        <v>8872</v>
      </c>
      <c r="J17" s="143"/>
      <c r="K17" s="142"/>
      <c r="L17" s="141">
        <f t="shared" si="9"/>
        <v>17594</v>
      </c>
      <c r="M17" s="147">
        <f t="shared" si="10"/>
        <v>-0.16880754802773668</v>
      </c>
      <c r="N17" s="146">
        <v>15513</v>
      </c>
      <c r="O17" s="142">
        <v>15713</v>
      </c>
      <c r="P17" s="143">
        <v>147</v>
      </c>
      <c r="Q17" s="142">
        <v>146</v>
      </c>
      <c r="R17" s="141">
        <f t="shared" si="11"/>
        <v>31519</v>
      </c>
      <c r="S17" s="145">
        <f t="shared" si="15"/>
        <v>0.026063429086948937</v>
      </c>
      <c r="T17" s="144">
        <v>19425</v>
      </c>
      <c r="U17" s="142">
        <v>20151</v>
      </c>
      <c r="V17" s="143"/>
      <c r="W17" s="142"/>
      <c r="X17" s="141">
        <f t="shared" si="12"/>
        <v>39576</v>
      </c>
      <c r="Y17" s="140">
        <f t="shared" si="13"/>
        <v>-0.20358297958358607</v>
      </c>
    </row>
    <row r="18" spans="1:25" ht="18.75" customHeight="1">
      <c r="A18" s="148" t="s">
        <v>187</v>
      </c>
      <c r="B18" s="146">
        <v>7776</v>
      </c>
      <c r="C18" s="142">
        <v>5945</v>
      </c>
      <c r="D18" s="143">
        <v>0</v>
      </c>
      <c r="E18" s="142">
        <v>0</v>
      </c>
      <c r="F18" s="141">
        <f t="shared" si="8"/>
        <v>13721</v>
      </c>
      <c r="G18" s="145">
        <f t="shared" si="14"/>
        <v>0.02604297156739931</v>
      </c>
      <c r="H18" s="144">
        <v>9289</v>
      </c>
      <c r="I18" s="142">
        <v>8073</v>
      </c>
      <c r="J18" s="143"/>
      <c r="K18" s="142"/>
      <c r="L18" s="141">
        <f t="shared" si="9"/>
        <v>17362</v>
      </c>
      <c r="M18" s="147">
        <f t="shared" si="10"/>
        <v>-0.20971086280382445</v>
      </c>
      <c r="N18" s="146">
        <v>17816</v>
      </c>
      <c r="O18" s="142">
        <v>15516</v>
      </c>
      <c r="P18" s="143"/>
      <c r="Q18" s="142"/>
      <c r="R18" s="141">
        <f t="shared" si="11"/>
        <v>33332</v>
      </c>
      <c r="S18" s="145">
        <f t="shared" si="15"/>
        <v>0.027562619953874868</v>
      </c>
      <c r="T18" s="144">
        <v>18758</v>
      </c>
      <c r="U18" s="142">
        <v>18978</v>
      </c>
      <c r="V18" s="143"/>
      <c r="W18" s="142"/>
      <c r="X18" s="141">
        <f t="shared" si="12"/>
        <v>37736</v>
      </c>
      <c r="Y18" s="140">
        <f t="shared" si="13"/>
        <v>-0.11670553317786725</v>
      </c>
    </row>
    <row r="19" spans="1:25" ht="18.75" customHeight="1">
      <c r="A19" s="148" t="s">
        <v>188</v>
      </c>
      <c r="B19" s="146">
        <v>6457</v>
      </c>
      <c r="C19" s="142">
        <v>5804</v>
      </c>
      <c r="D19" s="143">
        <v>0</v>
      </c>
      <c r="E19" s="142">
        <v>0</v>
      </c>
      <c r="F19" s="141">
        <f t="shared" si="8"/>
        <v>12261</v>
      </c>
      <c r="G19" s="145">
        <f t="shared" si="14"/>
        <v>0.023271836920624074</v>
      </c>
      <c r="H19" s="144">
        <v>6110</v>
      </c>
      <c r="I19" s="142">
        <v>5119</v>
      </c>
      <c r="J19" s="143"/>
      <c r="K19" s="142"/>
      <c r="L19" s="141">
        <f t="shared" si="9"/>
        <v>11229</v>
      </c>
      <c r="M19" s="147">
        <f t="shared" si="10"/>
        <v>0.09190488912636918</v>
      </c>
      <c r="N19" s="146">
        <v>14526</v>
      </c>
      <c r="O19" s="142">
        <v>13401</v>
      </c>
      <c r="P19" s="143"/>
      <c r="Q19" s="142"/>
      <c r="R19" s="141">
        <f t="shared" si="11"/>
        <v>27927</v>
      </c>
      <c r="S19" s="145">
        <f t="shared" si="15"/>
        <v>0.023093162350049903</v>
      </c>
      <c r="T19" s="144">
        <v>14092</v>
      </c>
      <c r="U19" s="142">
        <v>12137</v>
      </c>
      <c r="V19" s="143"/>
      <c r="W19" s="142"/>
      <c r="X19" s="141">
        <f t="shared" si="12"/>
        <v>26229</v>
      </c>
      <c r="Y19" s="140">
        <f t="shared" si="13"/>
        <v>0.0647375042891456</v>
      </c>
    </row>
    <row r="20" spans="1:25" ht="18.75" customHeight="1">
      <c r="A20" s="148" t="s">
        <v>189</v>
      </c>
      <c r="B20" s="146">
        <v>6318</v>
      </c>
      <c r="C20" s="142">
        <v>4800</v>
      </c>
      <c r="D20" s="143">
        <v>0</v>
      </c>
      <c r="E20" s="142">
        <v>0</v>
      </c>
      <c r="F20" s="141">
        <f t="shared" si="8"/>
        <v>11118</v>
      </c>
      <c r="G20" s="145">
        <f t="shared" si="14"/>
        <v>0.02110238013893634</v>
      </c>
      <c r="H20" s="144">
        <v>4850</v>
      </c>
      <c r="I20" s="142">
        <v>4731</v>
      </c>
      <c r="J20" s="143"/>
      <c r="K20" s="142"/>
      <c r="L20" s="141">
        <f t="shared" si="9"/>
        <v>9581</v>
      </c>
      <c r="M20" s="147">
        <f t="shared" si="10"/>
        <v>0.1604216678843544</v>
      </c>
      <c r="N20" s="146">
        <v>12532</v>
      </c>
      <c r="O20" s="142">
        <v>10606</v>
      </c>
      <c r="P20" s="143"/>
      <c r="Q20" s="142"/>
      <c r="R20" s="141">
        <f t="shared" si="11"/>
        <v>23138</v>
      </c>
      <c r="S20" s="145">
        <f t="shared" si="15"/>
        <v>0.019133082338076222</v>
      </c>
      <c r="T20" s="144">
        <v>10896</v>
      </c>
      <c r="U20" s="142">
        <v>11330</v>
      </c>
      <c r="V20" s="143"/>
      <c r="W20" s="142"/>
      <c r="X20" s="141">
        <f t="shared" si="12"/>
        <v>22226</v>
      </c>
      <c r="Y20" s="140">
        <f t="shared" si="13"/>
        <v>0.04103302438585432</v>
      </c>
    </row>
    <row r="21" spans="1:25" ht="18.75" customHeight="1">
      <c r="A21" s="148" t="s">
        <v>190</v>
      </c>
      <c r="B21" s="146">
        <v>4576</v>
      </c>
      <c r="C21" s="142">
        <v>4636</v>
      </c>
      <c r="D21" s="143">
        <v>596</v>
      </c>
      <c r="E21" s="142">
        <v>564</v>
      </c>
      <c r="F21" s="141">
        <f t="shared" si="8"/>
        <v>10372</v>
      </c>
      <c r="G21" s="145">
        <f t="shared" si="1"/>
        <v>0.019686444216679953</v>
      </c>
      <c r="H21" s="144">
        <v>3835</v>
      </c>
      <c r="I21" s="142">
        <v>3928</v>
      </c>
      <c r="J21" s="143">
        <v>369</v>
      </c>
      <c r="K21" s="142">
        <v>314</v>
      </c>
      <c r="L21" s="141">
        <f t="shared" si="9"/>
        <v>8446</v>
      </c>
      <c r="M21" s="147">
        <f t="shared" si="10"/>
        <v>0.22803694056358048</v>
      </c>
      <c r="N21" s="146">
        <v>11626</v>
      </c>
      <c r="O21" s="142">
        <v>11408</v>
      </c>
      <c r="P21" s="143">
        <v>1407</v>
      </c>
      <c r="Q21" s="142">
        <v>1079</v>
      </c>
      <c r="R21" s="141">
        <f t="shared" si="11"/>
        <v>25520</v>
      </c>
      <c r="S21" s="145">
        <f t="shared" si="5"/>
        <v>0.021102785948124522</v>
      </c>
      <c r="T21" s="144">
        <v>10508</v>
      </c>
      <c r="U21" s="142">
        <v>9604</v>
      </c>
      <c r="V21" s="143">
        <v>964</v>
      </c>
      <c r="W21" s="142">
        <v>918</v>
      </c>
      <c r="X21" s="141">
        <f t="shared" si="12"/>
        <v>21994</v>
      </c>
      <c r="Y21" s="140">
        <f t="shared" si="13"/>
        <v>0.1603164499408929</v>
      </c>
    </row>
    <row r="22" spans="1:25" ht="18.75" customHeight="1">
      <c r="A22" s="148" t="s">
        <v>191</v>
      </c>
      <c r="B22" s="146">
        <v>5534</v>
      </c>
      <c r="C22" s="142">
        <v>4738</v>
      </c>
      <c r="D22" s="143">
        <v>0</v>
      </c>
      <c r="E22" s="142">
        <v>0</v>
      </c>
      <c r="F22" s="141">
        <f t="shared" si="8"/>
        <v>10272</v>
      </c>
      <c r="G22" s="145">
        <f t="shared" si="1"/>
        <v>0.019496640473750142</v>
      </c>
      <c r="H22" s="144">
        <v>11101</v>
      </c>
      <c r="I22" s="142">
        <v>10854</v>
      </c>
      <c r="J22" s="143"/>
      <c r="K22" s="142"/>
      <c r="L22" s="141">
        <f t="shared" si="9"/>
        <v>21955</v>
      </c>
      <c r="M22" s="147">
        <f t="shared" si="10"/>
        <v>-0.5321339102710089</v>
      </c>
      <c r="N22" s="146">
        <v>10694</v>
      </c>
      <c r="O22" s="142">
        <v>10966</v>
      </c>
      <c r="P22" s="143"/>
      <c r="Q22" s="142"/>
      <c r="R22" s="141">
        <f t="shared" si="11"/>
        <v>21660</v>
      </c>
      <c r="S22" s="145">
        <f t="shared" si="5"/>
        <v>0.01791090688230318</v>
      </c>
      <c r="T22" s="144">
        <v>26403</v>
      </c>
      <c r="U22" s="142">
        <v>24504</v>
      </c>
      <c r="V22" s="143"/>
      <c r="W22" s="142"/>
      <c r="X22" s="141">
        <f t="shared" si="12"/>
        <v>50907</v>
      </c>
      <c r="Y22" s="140">
        <f t="shared" si="13"/>
        <v>-0.5745182391419648</v>
      </c>
    </row>
    <row r="23" spans="1:25" ht="18.75" customHeight="1">
      <c r="A23" s="148" t="s">
        <v>192</v>
      </c>
      <c r="B23" s="146">
        <v>4507</v>
      </c>
      <c r="C23" s="142">
        <v>4301</v>
      </c>
      <c r="D23" s="143">
        <v>0</v>
      </c>
      <c r="E23" s="142">
        <v>0</v>
      </c>
      <c r="F23" s="141">
        <f t="shared" si="8"/>
        <v>8808</v>
      </c>
      <c r="G23" s="145">
        <f t="shared" si="1"/>
        <v>0.016717913677257716</v>
      </c>
      <c r="H23" s="144">
        <v>4779</v>
      </c>
      <c r="I23" s="142">
        <v>4536</v>
      </c>
      <c r="J23" s="143"/>
      <c r="K23" s="142"/>
      <c r="L23" s="141">
        <f t="shared" si="9"/>
        <v>9315</v>
      </c>
      <c r="M23" s="147">
        <f t="shared" si="10"/>
        <v>-0.05442834138486308</v>
      </c>
      <c r="N23" s="146">
        <v>10819</v>
      </c>
      <c r="O23" s="142">
        <v>9383</v>
      </c>
      <c r="P23" s="143"/>
      <c r="Q23" s="142"/>
      <c r="R23" s="141">
        <f t="shared" si="11"/>
        <v>20202</v>
      </c>
      <c r="S23" s="145">
        <f t="shared" si="5"/>
        <v>0.016705269660031802</v>
      </c>
      <c r="T23" s="144">
        <v>11080</v>
      </c>
      <c r="U23" s="142">
        <v>9321</v>
      </c>
      <c r="V23" s="143"/>
      <c r="W23" s="142"/>
      <c r="X23" s="141">
        <f t="shared" si="12"/>
        <v>20401</v>
      </c>
      <c r="Y23" s="140">
        <f t="shared" si="13"/>
        <v>-0.009754423802754819</v>
      </c>
    </row>
    <row r="24" spans="1:25" ht="18.75" customHeight="1">
      <c r="A24" s="148" t="s">
        <v>193</v>
      </c>
      <c r="B24" s="146">
        <v>4201</v>
      </c>
      <c r="C24" s="142">
        <v>3945</v>
      </c>
      <c r="D24" s="143">
        <v>0</v>
      </c>
      <c r="E24" s="142">
        <v>0</v>
      </c>
      <c r="F24" s="141">
        <f t="shared" si="0"/>
        <v>8146</v>
      </c>
      <c r="G24" s="145">
        <f t="shared" si="1"/>
        <v>0.015461412899062369</v>
      </c>
      <c r="H24" s="144">
        <v>3921</v>
      </c>
      <c r="I24" s="142">
        <v>3850</v>
      </c>
      <c r="J24" s="143"/>
      <c r="K24" s="142"/>
      <c r="L24" s="141">
        <f t="shared" si="2"/>
        <v>7771</v>
      </c>
      <c r="M24" s="147">
        <f t="shared" si="3"/>
        <v>0.04825633766568016</v>
      </c>
      <c r="N24" s="146">
        <v>10724</v>
      </c>
      <c r="O24" s="142">
        <v>10321</v>
      </c>
      <c r="P24" s="143"/>
      <c r="Q24" s="142"/>
      <c r="R24" s="141">
        <f t="shared" si="4"/>
        <v>21045</v>
      </c>
      <c r="S24" s="145">
        <f t="shared" si="5"/>
        <v>0.017402356202126983</v>
      </c>
      <c r="T24" s="144">
        <v>10430</v>
      </c>
      <c r="U24" s="142">
        <v>9167</v>
      </c>
      <c r="V24" s="143"/>
      <c r="W24" s="142"/>
      <c r="X24" s="141">
        <f t="shared" si="6"/>
        <v>19597</v>
      </c>
      <c r="Y24" s="140">
        <f t="shared" si="7"/>
        <v>0.07388886053987864</v>
      </c>
    </row>
    <row r="25" spans="1:25" ht="18.75" customHeight="1">
      <c r="A25" s="148" t="s">
        <v>194</v>
      </c>
      <c r="B25" s="146">
        <v>3155</v>
      </c>
      <c r="C25" s="142">
        <v>3241</v>
      </c>
      <c r="D25" s="143">
        <v>0</v>
      </c>
      <c r="E25" s="142">
        <v>0</v>
      </c>
      <c r="F25" s="141">
        <f t="shared" si="0"/>
        <v>6396</v>
      </c>
      <c r="G25" s="145">
        <f t="shared" si="1"/>
        <v>0.012139847397790685</v>
      </c>
      <c r="H25" s="144">
        <v>3034</v>
      </c>
      <c r="I25" s="142">
        <v>2506</v>
      </c>
      <c r="J25" s="143"/>
      <c r="K25" s="142"/>
      <c r="L25" s="141">
        <f t="shared" si="2"/>
        <v>5540</v>
      </c>
      <c r="M25" s="147">
        <f t="shared" si="3"/>
        <v>0.15451263537906135</v>
      </c>
      <c r="N25" s="146">
        <v>6662</v>
      </c>
      <c r="O25" s="142">
        <v>7456</v>
      </c>
      <c r="P25" s="143"/>
      <c r="Q25" s="142"/>
      <c r="R25" s="141">
        <f t="shared" si="4"/>
        <v>14118</v>
      </c>
      <c r="S25" s="145">
        <f t="shared" si="5"/>
        <v>0.011674339028825314</v>
      </c>
      <c r="T25" s="144">
        <v>6256</v>
      </c>
      <c r="U25" s="142">
        <v>5855</v>
      </c>
      <c r="V25" s="143"/>
      <c r="W25" s="142"/>
      <c r="X25" s="141">
        <f t="shared" si="6"/>
        <v>12111</v>
      </c>
      <c r="Y25" s="140">
        <f t="shared" si="7"/>
        <v>0.16571711667079514</v>
      </c>
    </row>
    <row r="26" spans="1:25" ht="18.75" customHeight="1">
      <c r="A26" s="148" t="s">
        <v>195</v>
      </c>
      <c r="B26" s="146">
        <v>2948</v>
      </c>
      <c r="C26" s="142">
        <v>3290</v>
      </c>
      <c r="D26" s="143">
        <v>0</v>
      </c>
      <c r="E26" s="142">
        <v>0</v>
      </c>
      <c r="F26" s="141">
        <f t="shared" si="0"/>
        <v>6238</v>
      </c>
      <c r="G26" s="145">
        <f t="shared" si="1"/>
        <v>0.011839957483961584</v>
      </c>
      <c r="H26" s="144">
        <v>2320</v>
      </c>
      <c r="I26" s="142">
        <v>2495</v>
      </c>
      <c r="J26" s="143"/>
      <c r="K26" s="142"/>
      <c r="L26" s="141">
        <f t="shared" si="2"/>
        <v>4815</v>
      </c>
      <c r="M26" s="147">
        <f t="shared" si="3"/>
        <v>0.29553478712357206</v>
      </c>
      <c r="N26" s="146">
        <v>7134</v>
      </c>
      <c r="O26" s="142">
        <v>7640</v>
      </c>
      <c r="P26" s="143"/>
      <c r="Q26" s="142"/>
      <c r="R26" s="141">
        <f t="shared" si="4"/>
        <v>14774</v>
      </c>
      <c r="S26" s="145">
        <f t="shared" si="5"/>
        <v>0.012216793087679926</v>
      </c>
      <c r="T26" s="144">
        <v>6534</v>
      </c>
      <c r="U26" s="142">
        <v>6679</v>
      </c>
      <c r="V26" s="143"/>
      <c r="W26" s="142"/>
      <c r="X26" s="141">
        <f t="shared" si="6"/>
        <v>13213</v>
      </c>
      <c r="Y26" s="140">
        <f t="shared" si="7"/>
        <v>0.11814122455157805</v>
      </c>
    </row>
    <row r="27" spans="1:25" ht="18.75" customHeight="1">
      <c r="A27" s="148" t="s">
        <v>196</v>
      </c>
      <c r="B27" s="146">
        <v>3033</v>
      </c>
      <c r="C27" s="142">
        <v>2240</v>
      </c>
      <c r="D27" s="143">
        <v>0</v>
      </c>
      <c r="E27" s="142">
        <v>0</v>
      </c>
      <c r="F27" s="141">
        <f t="shared" si="0"/>
        <v>5273</v>
      </c>
      <c r="G27" s="145">
        <f t="shared" si="1"/>
        <v>0.010008351364688911</v>
      </c>
      <c r="H27" s="144">
        <v>3199</v>
      </c>
      <c r="I27" s="142">
        <v>2213</v>
      </c>
      <c r="J27" s="143"/>
      <c r="K27" s="142"/>
      <c r="L27" s="141">
        <f t="shared" si="2"/>
        <v>5412</v>
      </c>
      <c r="M27" s="147">
        <f t="shared" si="3"/>
        <v>-0.025683665927568322</v>
      </c>
      <c r="N27" s="146">
        <v>5619</v>
      </c>
      <c r="O27" s="142">
        <v>5622</v>
      </c>
      <c r="P27" s="143"/>
      <c r="Q27" s="142"/>
      <c r="R27" s="141">
        <f t="shared" si="4"/>
        <v>11241</v>
      </c>
      <c r="S27" s="145">
        <f t="shared" si="5"/>
        <v>0.009295314139610806</v>
      </c>
      <c r="T27" s="144">
        <v>5976</v>
      </c>
      <c r="U27" s="142">
        <v>5636</v>
      </c>
      <c r="V27" s="143"/>
      <c r="W27" s="142"/>
      <c r="X27" s="141">
        <f t="shared" si="6"/>
        <v>11612</v>
      </c>
      <c r="Y27" s="140">
        <f t="shared" si="7"/>
        <v>-0.031949707199448896</v>
      </c>
    </row>
    <row r="28" spans="1:25" ht="18.75" customHeight="1">
      <c r="A28" s="148" t="s">
        <v>197</v>
      </c>
      <c r="B28" s="146">
        <v>2562</v>
      </c>
      <c r="C28" s="142">
        <v>2299</v>
      </c>
      <c r="D28" s="143">
        <v>0</v>
      </c>
      <c r="E28" s="142">
        <v>0</v>
      </c>
      <c r="F28" s="141">
        <f t="shared" si="0"/>
        <v>4861</v>
      </c>
      <c r="G28" s="145">
        <f t="shared" si="1"/>
        <v>0.009226359943818091</v>
      </c>
      <c r="H28" s="144">
        <v>2391</v>
      </c>
      <c r="I28" s="142">
        <v>2254</v>
      </c>
      <c r="J28" s="143"/>
      <c r="K28" s="142"/>
      <c r="L28" s="141">
        <f t="shared" si="2"/>
        <v>4645</v>
      </c>
      <c r="M28" s="147" t="s">
        <v>50</v>
      </c>
      <c r="N28" s="146">
        <v>6245</v>
      </c>
      <c r="O28" s="142">
        <v>5549</v>
      </c>
      <c r="P28" s="143"/>
      <c r="Q28" s="142"/>
      <c r="R28" s="141">
        <f t="shared" si="4"/>
        <v>11794</v>
      </c>
      <c r="S28" s="145">
        <f t="shared" si="5"/>
        <v>0.009752596295931842</v>
      </c>
      <c r="T28" s="144">
        <v>5681</v>
      </c>
      <c r="U28" s="142">
        <v>5412</v>
      </c>
      <c r="V28" s="143"/>
      <c r="W28" s="142"/>
      <c r="X28" s="141">
        <f t="shared" si="6"/>
        <v>11093</v>
      </c>
      <c r="Y28" s="140">
        <f t="shared" si="7"/>
        <v>0.063193004597494</v>
      </c>
    </row>
    <row r="29" spans="1:25" ht="18.75" customHeight="1">
      <c r="A29" s="148" t="s">
        <v>198</v>
      </c>
      <c r="B29" s="146">
        <v>2725</v>
      </c>
      <c r="C29" s="142">
        <v>2124</v>
      </c>
      <c r="D29" s="143">
        <v>0</v>
      </c>
      <c r="E29" s="142">
        <v>0</v>
      </c>
      <c r="F29" s="141">
        <f t="shared" si="0"/>
        <v>4849</v>
      </c>
      <c r="G29" s="145">
        <f t="shared" si="1"/>
        <v>0.009203583494666516</v>
      </c>
      <c r="H29" s="144">
        <v>2422</v>
      </c>
      <c r="I29" s="142">
        <v>2105</v>
      </c>
      <c r="J29" s="143"/>
      <c r="K29" s="142"/>
      <c r="L29" s="141">
        <f t="shared" si="2"/>
        <v>4527</v>
      </c>
      <c r="M29" s="147">
        <f t="shared" si="3"/>
        <v>0.07112878285840507</v>
      </c>
      <c r="N29" s="146">
        <v>7128</v>
      </c>
      <c r="O29" s="142">
        <v>5307</v>
      </c>
      <c r="P29" s="143"/>
      <c r="Q29" s="142"/>
      <c r="R29" s="141">
        <f t="shared" si="4"/>
        <v>12435</v>
      </c>
      <c r="S29" s="145">
        <f t="shared" si="5"/>
        <v>0.010282646679660206</v>
      </c>
      <c r="T29" s="144">
        <v>5588</v>
      </c>
      <c r="U29" s="142">
        <v>4730</v>
      </c>
      <c r="V29" s="143"/>
      <c r="W29" s="142"/>
      <c r="X29" s="141">
        <f t="shared" si="6"/>
        <v>10318</v>
      </c>
      <c r="Y29" s="140">
        <f t="shared" si="7"/>
        <v>0.20517542159333213</v>
      </c>
    </row>
    <row r="30" spans="1:25" ht="18.75" customHeight="1">
      <c r="A30" s="148" t="s">
        <v>199</v>
      </c>
      <c r="B30" s="146">
        <v>2198</v>
      </c>
      <c r="C30" s="142">
        <v>2575</v>
      </c>
      <c r="D30" s="143">
        <v>0</v>
      </c>
      <c r="E30" s="142">
        <v>0</v>
      </c>
      <c r="F30" s="141">
        <f t="shared" si="0"/>
        <v>4773</v>
      </c>
      <c r="G30" s="145">
        <f t="shared" si="1"/>
        <v>0.009059332650039859</v>
      </c>
      <c r="H30" s="144">
        <v>2303</v>
      </c>
      <c r="I30" s="142">
        <v>2257</v>
      </c>
      <c r="J30" s="143"/>
      <c r="K30" s="142"/>
      <c r="L30" s="141">
        <f t="shared" si="2"/>
        <v>4560</v>
      </c>
      <c r="M30" s="147">
        <f t="shared" si="3"/>
        <v>0.046710526315789425</v>
      </c>
      <c r="N30" s="146">
        <v>6414</v>
      </c>
      <c r="O30" s="142">
        <v>5968</v>
      </c>
      <c r="P30" s="143"/>
      <c r="Q30" s="142"/>
      <c r="R30" s="141">
        <f t="shared" si="4"/>
        <v>12382</v>
      </c>
      <c r="S30" s="145">
        <f t="shared" si="5"/>
        <v>0.010238820360880793</v>
      </c>
      <c r="T30" s="144">
        <v>5601</v>
      </c>
      <c r="U30" s="142">
        <v>4970</v>
      </c>
      <c r="V30" s="143"/>
      <c r="W30" s="142"/>
      <c r="X30" s="141">
        <f t="shared" si="6"/>
        <v>10571</v>
      </c>
      <c r="Y30" s="140">
        <f t="shared" si="7"/>
        <v>0.17131775612524835</v>
      </c>
    </row>
    <row r="31" spans="1:25" ht="18.75" customHeight="1">
      <c r="A31" s="148" t="s">
        <v>200</v>
      </c>
      <c r="B31" s="146">
        <v>0</v>
      </c>
      <c r="C31" s="142">
        <v>0</v>
      </c>
      <c r="D31" s="143">
        <v>1878</v>
      </c>
      <c r="E31" s="142">
        <v>1763</v>
      </c>
      <c r="F31" s="141">
        <f t="shared" si="0"/>
        <v>3641</v>
      </c>
      <c r="G31" s="145">
        <f t="shared" si="1"/>
        <v>0.006910754280074403</v>
      </c>
      <c r="H31" s="144"/>
      <c r="I31" s="142"/>
      <c r="J31" s="143">
        <v>1796</v>
      </c>
      <c r="K31" s="142">
        <v>1842</v>
      </c>
      <c r="L31" s="141">
        <f t="shared" si="2"/>
        <v>3638</v>
      </c>
      <c r="M31" s="147">
        <f t="shared" si="3"/>
        <v>0.0008246289169873133</v>
      </c>
      <c r="N31" s="146"/>
      <c r="O31" s="142"/>
      <c r="P31" s="143">
        <v>1878</v>
      </c>
      <c r="Q31" s="142">
        <v>1763</v>
      </c>
      <c r="R31" s="141">
        <f t="shared" si="4"/>
        <v>3641</v>
      </c>
      <c r="S31" s="145">
        <f t="shared" si="5"/>
        <v>0.0030107854089781107</v>
      </c>
      <c r="T31" s="144"/>
      <c r="U31" s="142"/>
      <c r="V31" s="143">
        <v>1796</v>
      </c>
      <c r="W31" s="142">
        <v>1842</v>
      </c>
      <c r="X31" s="141">
        <f t="shared" si="6"/>
        <v>3638</v>
      </c>
      <c r="Y31" s="140">
        <f t="shared" si="7"/>
        <v>0.0008246289169873133</v>
      </c>
    </row>
    <row r="32" spans="1:25" ht="18.75" customHeight="1">
      <c r="A32" s="148" t="s">
        <v>159</v>
      </c>
      <c r="B32" s="146">
        <v>1194</v>
      </c>
      <c r="C32" s="142">
        <v>1792</v>
      </c>
      <c r="D32" s="143">
        <v>0</v>
      </c>
      <c r="E32" s="142">
        <v>0</v>
      </c>
      <c r="F32" s="141">
        <f t="shared" si="0"/>
        <v>2986</v>
      </c>
      <c r="G32" s="145">
        <f t="shared" si="1"/>
        <v>0.0056675397638841435</v>
      </c>
      <c r="H32" s="144">
        <v>2047</v>
      </c>
      <c r="I32" s="142">
        <v>2451</v>
      </c>
      <c r="J32" s="143"/>
      <c r="K32" s="142"/>
      <c r="L32" s="141">
        <f t="shared" si="2"/>
        <v>4498</v>
      </c>
      <c r="M32" s="147">
        <f t="shared" si="3"/>
        <v>-0.3361493997332148</v>
      </c>
      <c r="N32" s="146">
        <v>4810</v>
      </c>
      <c r="O32" s="142">
        <v>5487</v>
      </c>
      <c r="P32" s="143"/>
      <c r="Q32" s="142"/>
      <c r="R32" s="141">
        <f t="shared" si="4"/>
        <v>10297</v>
      </c>
      <c r="S32" s="145">
        <f t="shared" si="5"/>
        <v>0.008514709518332218</v>
      </c>
      <c r="T32" s="144">
        <v>14494</v>
      </c>
      <c r="U32" s="142">
        <v>12500</v>
      </c>
      <c r="V32" s="143"/>
      <c r="W32" s="142"/>
      <c r="X32" s="141">
        <f t="shared" si="6"/>
        <v>26994</v>
      </c>
      <c r="Y32" s="140">
        <f t="shared" si="7"/>
        <v>-0.6185448618211454</v>
      </c>
    </row>
    <row r="33" spans="1:25" ht="18.75" customHeight="1">
      <c r="A33" s="148" t="s">
        <v>201</v>
      </c>
      <c r="B33" s="146">
        <v>1164</v>
      </c>
      <c r="C33" s="142">
        <v>1112</v>
      </c>
      <c r="D33" s="143">
        <v>0</v>
      </c>
      <c r="E33" s="142">
        <v>0</v>
      </c>
      <c r="F33" s="141">
        <f t="shared" si="0"/>
        <v>2276</v>
      </c>
      <c r="G33" s="145">
        <f t="shared" si="1"/>
        <v>0.004319933189082489</v>
      </c>
      <c r="H33" s="144"/>
      <c r="I33" s="142"/>
      <c r="J33" s="143"/>
      <c r="K33" s="142"/>
      <c r="L33" s="141">
        <f t="shared" si="2"/>
        <v>0</v>
      </c>
      <c r="M33" s="147" t="str">
        <f t="shared" si="3"/>
        <v>         /0</v>
      </c>
      <c r="N33" s="146">
        <v>2127</v>
      </c>
      <c r="O33" s="142">
        <v>1998</v>
      </c>
      <c r="P33" s="143"/>
      <c r="Q33" s="142"/>
      <c r="R33" s="141">
        <f t="shared" si="4"/>
        <v>4125</v>
      </c>
      <c r="S33" s="145">
        <f t="shared" si="5"/>
        <v>0.0034110106597184035</v>
      </c>
      <c r="T33" s="144"/>
      <c r="U33" s="142"/>
      <c r="V33" s="143"/>
      <c r="W33" s="142"/>
      <c r="X33" s="141">
        <f t="shared" si="6"/>
        <v>0</v>
      </c>
      <c r="Y33" s="140" t="str">
        <f t="shared" si="7"/>
        <v>         /0</v>
      </c>
    </row>
    <row r="34" spans="1:25" ht="18.75" customHeight="1">
      <c r="A34" s="148" t="s">
        <v>202</v>
      </c>
      <c r="B34" s="146">
        <v>701</v>
      </c>
      <c r="C34" s="142">
        <v>741</v>
      </c>
      <c r="D34" s="143">
        <v>0</v>
      </c>
      <c r="E34" s="142">
        <v>0</v>
      </c>
      <c r="F34" s="141">
        <f t="shared" si="0"/>
        <v>1442</v>
      </c>
      <c r="G34" s="145">
        <f t="shared" si="1"/>
        <v>0.0027369699730478685</v>
      </c>
      <c r="H34" s="144">
        <v>496</v>
      </c>
      <c r="I34" s="142">
        <v>539</v>
      </c>
      <c r="J34" s="143"/>
      <c r="K34" s="142"/>
      <c r="L34" s="141">
        <f t="shared" si="2"/>
        <v>1035</v>
      </c>
      <c r="M34" s="147">
        <f t="shared" si="3"/>
        <v>0.39323671497584534</v>
      </c>
      <c r="N34" s="146">
        <v>1910</v>
      </c>
      <c r="O34" s="142">
        <v>2034</v>
      </c>
      <c r="P34" s="143"/>
      <c r="Q34" s="142"/>
      <c r="R34" s="141">
        <f t="shared" si="4"/>
        <v>3944</v>
      </c>
      <c r="S34" s="145">
        <f t="shared" si="5"/>
        <v>0.0032613396465283355</v>
      </c>
      <c r="T34" s="144">
        <v>1663</v>
      </c>
      <c r="U34" s="142">
        <v>1692</v>
      </c>
      <c r="V34" s="143"/>
      <c r="W34" s="142"/>
      <c r="X34" s="141">
        <f t="shared" si="6"/>
        <v>3355</v>
      </c>
      <c r="Y34" s="140">
        <f t="shared" si="7"/>
        <v>0.175558867362146</v>
      </c>
    </row>
    <row r="35" spans="1:25" ht="18.75" customHeight="1">
      <c r="A35" s="148" t="s">
        <v>203</v>
      </c>
      <c r="B35" s="146">
        <v>563</v>
      </c>
      <c r="C35" s="142">
        <v>518</v>
      </c>
      <c r="D35" s="143">
        <v>0</v>
      </c>
      <c r="E35" s="142">
        <v>0</v>
      </c>
      <c r="F35" s="141">
        <f t="shared" si="0"/>
        <v>1081</v>
      </c>
      <c r="G35" s="145">
        <f t="shared" si="1"/>
        <v>0.002051778461071252</v>
      </c>
      <c r="H35" s="144"/>
      <c r="I35" s="142"/>
      <c r="J35" s="143"/>
      <c r="K35" s="142"/>
      <c r="L35" s="141">
        <f t="shared" si="2"/>
        <v>0</v>
      </c>
      <c r="M35" s="147" t="str">
        <f t="shared" si="3"/>
        <v>         /0</v>
      </c>
      <c r="N35" s="146">
        <v>3524</v>
      </c>
      <c r="O35" s="142">
        <v>2212</v>
      </c>
      <c r="P35" s="143"/>
      <c r="Q35" s="142"/>
      <c r="R35" s="141">
        <f t="shared" si="4"/>
        <v>5736</v>
      </c>
      <c r="S35" s="145">
        <f t="shared" si="5"/>
        <v>0.004743165368277518</v>
      </c>
      <c r="T35" s="144"/>
      <c r="U35" s="142"/>
      <c r="V35" s="143"/>
      <c r="W35" s="142"/>
      <c r="X35" s="141">
        <f t="shared" si="6"/>
        <v>0</v>
      </c>
      <c r="Y35" s="140" t="str">
        <f t="shared" si="7"/>
        <v>         /0</v>
      </c>
    </row>
    <row r="36" spans="1:25" ht="18.75" customHeight="1">
      <c r="A36" s="148" t="s">
        <v>204</v>
      </c>
      <c r="B36" s="146">
        <v>367</v>
      </c>
      <c r="C36" s="142">
        <v>397</v>
      </c>
      <c r="D36" s="143">
        <v>0</v>
      </c>
      <c r="E36" s="142">
        <v>0</v>
      </c>
      <c r="F36" s="141">
        <f t="shared" si="0"/>
        <v>764</v>
      </c>
      <c r="G36" s="145">
        <f t="shared" si="1"/>
        <v>0.0014501005959837528</v>
      </c>
      <c r="H36" s="144"/>
      <c r="I36" s="142"/>
      <c r="J36" s="143"/>
      <c r="K36" s="142"/>
      <c r="L36" s="141">
        <f t="shared" si="2"/>
        <v>0</v>
      </c>
      <c r="M36" s="147" t="str">
        <f t="shared" si="3"/>
        <v>         /0</v>
      </c>
      <c r="N36" s="146">
        <v>1227</v>
      </c>
      <c r="O36" s="142">
        <v>1081</v>
      </c>
      <c r="P36" s="143"/>
      <c r="Q36" s="142"/>
      <c r="R36" s="141">
        <f t="shared" si="4"/>
        <v>2308</v>
      </c>
      <c r="S36" s="145">
        <f t="shared" si="5"/>
        <v>0.0019085121460921395</v>
      </c>
      <c r="T36" s="144"/>
      <c r="U36" s="142"/>
      <c r="V36" s="143"/>
      <c r="W36" s="142"/>
      <c r="X36" s="141">
        <f t="shared" si="6"/>
        <v>0</v>
      </c>
      <c r="Y36" s="140" t="str">
        <f t="shared" si="7"/>
        <v>         /0</v>
      </c>
    </row>
    <row r="37" spans="1:25" ht="18.75" customHeight="1" thickBot="1">
      <c r="A37" s="139" t="s">
        <v>172</v>
      </c>
      <c r="B37" s="137">
        <v>498</v>
      </c>
      <c r="C37" s="133">
        <v>574</v>
      </c>
      <c r="D37" s="134">
        <v>449</v>
      </c>
      <c r="E37" s="133">
        <v>372</v>
      </c>
      <c r="F37" s="132">
        <f t="shared" si="0"/>
        <v>1893</v>
      </c>
      <c r="G37" s="136">
        <f t="shared" si="1"/>
        <v>0.0035929848536613144</v>
      </c>
      <c r="H37" s="135">
        <v>2852</v>
      </c>
      <c r="I37" s="133">
        <v>2319</v>
      </c>
      <c r="J37" s="134">
        <v>50</v>
      </c>
      <c r="K37" s="133">
        <v>59</v>
      </c>
      <c r="L37" s="132">
        <f t="shared" si="2"/>
        <v>5280</v>
      </c>
      <c r="M37" s="138">
        <f t="shared" si="3"/>
        <v>-0.6414772727272727</v>
      </c>
      <c r="N37" s="137">
        <v>1545</v>
      </c>
      <c r="O37" s="133">
        <v>1729</v>
      </c>
      <c r="P37" s="134">
        <v>569</v>
      </c>
      <c r="Q37" s="133">
        <v>425</v>
      </c>
      <c r="R37" s="132">
        <f t="shared" si="4"/>
        <v>4268</v>
      </c>
      <c r="S37" s="136">
        <f t="shared" si="5"/>
        <v>0.003529259029255308</v>
      </c>
      <c r="T37" s="135">
        <v>6992</v>
      </c>
      <c r="U37" s="133">
        <v>6138</v>
      </c>
      <c r="V37" s="134">
        <v>533</v>
      </c>
      <c r="W37" s="133">
        <v>497</v>
      </c>
      <c r="X37" s="132">
        <f t="shared" si="6"/>
        <v>14160</v>
      </c>
      <c r="Y37" s="131">
        <f t="shared" si="7"/>
        <v>-0.6985875706214689</v>
      </c>
    </row>
    <row r="38" ht="16.5" thickTop="1">
      <c r="A38" s="130" t="s">
        <v>43</v>
      </c>
    </row>
    <row r="39" ht="15.75">
      <c r="A39" s="130" t="s">
        <v>42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38:Y65536 M38:M65536 Y3 M3 M5:M8 Y5:Y8">
    <cfRule type="cellIs" priority="3" dxfId="90" operator="lessThan" stopIfTrue="1">
      <formula>0</formula>
    </cfRule>
  </conditionalFormatting>
  <conditionalFormatting sqref="M9:M37 Y9:Y37">
    <cfRule type="cellIs" priority="4" dxfId="90" operator="lessThan" stopIfTrue="1">
      <formula>0</formula>
    </cfRule>
    <cfRule type="cellIs" priority="5" dxfId="92" operator="greaterThanOrEqual" stopIfTrue="1">
      <formula>0</formula>
    </cfRule>
  </conditionalFormatting>
  <conditionalFormatting sqref="G6:G8">
    <cfRule type="cellIs" priority="2" dxfId="90" operator="lessThan" stopIfTrue="1">
      <formula>0</formula>
    </cfRule>
  </conditionalFormatting>
  <conditionalFormatting sqref="S6:S8">
    <cfRule type="cellIs" priority="1" dxfId="90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40"/>
  <sheetViews>
    <sheetView showGridLines="0" zoomScale="80" zoomScaleNormal="80" zoomScalePageLayoutView="0" workbookViewId="0" topLeftCell="A1">
      <selection activeCell="T10" sqref="T10:W37"/>
    </sheetView>
  </sheetViews>
  <sheetFormatPr defaultColWidth="8.00390625" defaultRowHeight="15"/>
  <cols>
    <col min="1" max="1" width="24.8515625" style="129" customWidth="1"/>
    <col min="2" max="2" width="9.140625" style="129" customWidth="1"/>
    <col min="3" max="3" width="10.7109375" style="129" customWidth="1"/>
    <col min="4" max="4" width="8.57421875" style="129" bestFit="1" customWidth="1"/>
    <col min="5" max="5" width="10.57421875" style="129" bestFit="1" customWidth="1"/>
    <col min="6" max="6" width="10.140625" style="129" customWidth="1"/>
    <col min="7" max="7" width="11.28125" style="129" bestFit="1" customWidth="1"/>
    <col min="8" max="8" width="10.00390625" style="129" customWidth="1"/>
    <col min="9" max="9" width="10.421875" style="129" bestFit="1" customWidth="1"/>
    <col min="10" max="10" width="9.00390625" style="129" bestFit="1" customWidth="1"/>
    <col min="11" max="11" width="10.57421875" style="129" bestFit="1" customWidth="1"/>
    <col min="12" max="12" width="9.421875" style="129" customWidth="1"/>
    <col min="13" max="13" width="9.57421875" style="129" customWidth="1"/>
    <col min="14" max="14" width="10.7109375" style="129" customWidth="1"/>
    <col min="15" max="15" width="12.421875" style="129" bestFit="1" customWidth="1"/>
    <col min="16" max="16" width="9.421875" style="129" customWidth="1"/>
    <col min="17" max="17" width="10.57421875" style="129" bestFit="1" customWidth="1"/>
    <col min="18" max="18" width="10.421875" style="129" bestFit="1" customWidth="1"/>
    <col min="19" max="19" width="11.28125" style="129" bestFit="1" customWidth="1"/>
    <col min="20" max="20" width="10.421875" style="129" bestFit="1" customWidth="1"/>
    <col min="21" max="21" width="10.28125" style="129" customWidth="1"/>
    <col min="22" max="22" width="9.421875" style="129" customWidth="1"/>
    <col min="23" max="23" width="10.28125" style="129" customWidth="1"/>
    <col min="24" max="24" width="10.57421875" style="129" customWidth="1"/>
    <col min="25" max="25" width="9.8515625" style="129" bestFit="1" customWidth="1"/>
    <col min="26" max="16384" width="8.00390625" style="129" customWidth="1"/>
  </cols>
  <sheetData>
    <row r="1" spans="24:25" ht="18.75" thickBot="1">
      <c r="X1" s="550" t="s">
        <v>28</v>
      </c>
      <c r="Y1" s="551"/>
    </row>
    <row r="2" ht="5.25" customHeight="1" thickBot="1"/>
    <row r="3" spans="1:25" ht="24.75" customHeight="1" thickTop="1">
      <c r="A3" s="552" t="s">
        <v>47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  <c r="V3" s="553"/>
      <c r="W3" s="553"/>
      <c r="X3" s="553"/>
      <c r="Y3" s="554"/>
    </row>
    <row r="4" spans="1:25" ht="21" customHeight="1" thickBot="1">
      <c r="A4" s="575" t="s">
        <v>45</v>
      </c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6"/>
      <c r="P4" s="576"/>
      <c r="Q4" s="576"/>
      <c r="R4" s="576"/>
      <c r="S4" s="576"/>
      <c r="T4" s="576"/>
      <c r="U4" s="576"/>
      <c r="V4" s="576"/>
      <c r="W4" s="576"/>
      <c r="X4" s="576"/>
      <c r="Y4" s="577"/>
    </row>
    <row r="5" spans="1:25" s="175" customFormat="1" ht="19.5" customHeight="1" thickBot="1" thickTop="1">
      <c r="A5" s="555" t="s">
        <v>44</v>
      </c>
      <c r="B5" s="570" t="s">
        <v>36</v>
      </c>
      <c r="C5" s="571"/>
      <c r="D5" s="571"/>
      <c r="E5" s="571"/>
      <c r="F5" s="571"/>
      <c r="G5" s="571"/>
      <c r="H5" s="571"/>
      <c r="I5" s="571"/>
      <c r="J5" s="572"/>
      <c r="K5" s="572"/>
      <c r="L5" s="572"/>
      <c r="M5" s="573"/>
      <c r="N5" s="574" t="s">
        <v>35</v>
      </c>
      <c r="O5" s="571"/>
      <c r="P5" s="571"/>
      <c r="Q5" s="571"/>
      <c r="R5" s="571"/>
      <c r="S5" s="571"/>
      <c r="T5" s="571"/>
      <c r="U5" s="571"/>
      <c r="V5" s="571"/>
      <c r="W5" s="571"/>
      <c r="X5" s="571"/>
      <c r="Y5" s="573"/>
    </row>
    <row r="6" spans="1:25" s="174" customFormat="1" ht="26.25" customHeight="1" thickBot="1">
      <c r="A6" s="556"/>
      <c r="B6" s="562" t="s">
        <v>154</v>
      </c>
      <c r="C6" s="563"/>
      <c r="D6" s="563"/>
      <c r="E6" s="563"/>
      <c r="F6" s="564"/>
      <c r="G6" s="559" t="s">
        <v>34</v>
      </c>
      <c r="H6" s="562" t="s">
        <v>155</v>
      </c>
      <c r="I6" s="563"/>
      <c r="J6" s="563"/>
      <c r="K6" s="563"/>
      <c r="L6" s="564"/>
      <c r="M6" s="559" t="s">
        <v>33</v>
      </c>
      <c r="N6" s="569" t="s">
        <v>156</v>
      </c>
      <c r="O6" s="563"/>
      <c r="P6" s="563"/>
      <c r="Q6" s="563"/>
      <c r="R6" s="563"/>
      <c r="S6" s="559" t="s">
        <v>34</v>
      </c>
      <c r="T6" s="569" t="s">
        <v>157</v>
      </c>
      <c r="U6" s="563"/>
      <c r="V6" s="563"/>
      <c r="W6" s="563"/>
      <c r="X6" s="563"/>
      <c r="Y6" s="559" t="s">
        <v>33</v>
      </c>
    </row>
    <row r="7" spans="1:25" s="169" customFormat="1" ht="26.25" customHeight="1">
      <c r="A7" s="557"/>
      <c r="B7" s="542" t="s">
        <v>22</v>
      </c>
      <c r="C7" s="543"/>
      <c r="D7" s="544" t="s">
        <v>21</v>
      </c>
      <c r="E7" s="545"/>
      <c r="F7" s="546" t="s">
        <v>17</v>
      </c>
      <c r="G7" s="560"/>
      <c r="H7" s="542" t="s">
        <v>22</v>
      </c>
      <c r="I7" s="543"/>
      <c r="J7" s="544" t="s">
        <v>21</v>
      </c>
      <c r="K7" s="545"/>
      <c r="L7" s="546" t="s">
        <v>17</v>
      </c>
      <c r="M7" s="560"/>
      <c r="N7" s="543" t="s">
        <v>22</v>
      </c>
      <c r="O7" s="543"/>
      <c r="P7" s="548" t="s">
        <v>21</v>
      </c>
      <c r="Q7" s="543"/>
      <c r="R7" s="546" t="s">
        <v>17</v>
      </c>
      <c r="S7" s="560"/>
      <c r="T7" s="549" t="s">
        <v>22</v>
      </c>
      <c r="U7" s="545"/>
      <c r="V7" s="544" t="s">
        <v>21</v>
      </c>
      <c r="W7" s="565"/>
      <c r="X7" s="546" t="s">
        <v>17</v>
      </c>
      <c r="Y7" s="560"/>
    </row>
    <row r="8" spans="1:25" s="169" customFormat="1" ht="15.75" customHeight="1" thickBot="1">
      <c r="A8" s="558"/>
      <c r="B8" s="172" t="s">
        <v>31</v>
      </c>
      <c r="C8" s="170" t="s">
        <v>30</v>
      </c>
      <c r="D8" s="171" t="s">
        <v>31</v>
      </c>
      <c r="E8" s="170" t="s">
        <v>30</v>
      </c>
      <c r="F8" s="547"/>
      <c r="G8" s="561"/>
      <c r="H8" s="172" t="s">
        <v>31</v>
      </c>
      <c r="I8" s="170" t="s">
        <v>30</v>
      </c>
      <c r="J8" s="171" t="s">
        <v>31</v>
      </c>
      <c r="K8" s="170" t="s">
        <v>30</v>
      </c>
      <c r="L8" s="547"/>
      <c r="M8" s="561"/>
      <c r="N8" s="172" t="s">
        <v>31</v>
      </c>
      <c r="O8" s="170" t="s">
        <v>30</v>
      </c>
      <c r="P8" s="171" t="s">
        <v>31</v>
      </c>
      <c r="Q8" s="170" t="s">
        <v>30</v>
      </c>
      <c r="R8" s="547"/>
      <c r="S8" s="561"/>
      <c r="T8" s="172" t="s">
        <v>31</v>
      </c>
      <c r="U8" s="170" t="s">
        <v>30</v>
      </c>
      <c r="V8" s="171" t="s">
        <v>31</v>
      </c>
      <c r="W8" s="170" t="s">
        <v>30</v>
      </c>
      <c r="X8" s="547"/>
      <c r="Y8" s="561"/>
    </row>
    <row r="9" spans="1:25" s="176" customFormat="1" ht="18" customHeight="1" thickBot="1" thickTop="1">
      <c r="A9" s="186" t="s">
        <v>24</v>
      </c>
      <c r="B9" s="185">
        <f>SUM(B10:B37)</f>
        <v>26289.170000000006</v>
      </c>
      <c r="C9" s="179">
        <f>SUM(C10:C37)</f>
        <v>15899.264</v>
      </c>
      <c r="D9" s="180">
        <f>SUM(D10:D37)</f>
        <v>2191.6980000000003</v>
      </c>
      <c r="E9" s="179">
        <f>SUM(E10:E37)</f>
        <v>1736.9070000000004</v>
      </c>
      <c r="F9" s="178">
        <f aca="true" t="shared" si="0" ref="F9:F37">SUM(B9:E9)</f>
        <v>46117.03900000001</v>
      </c>
      <c r="G9" s="182">
        <f aca="true" t="shared" si="1" ref="G9:G37">F9/$F$9</f>
        <v>1</v>
      </c>
      <c r="H9" s="181">
        <f>SUM(H10:H37)</f>
        <v>24136.258000000005</v>
      </c>
      <c r="I9" s="179">
        <f>SUM(I10:I37)</f>
        <v>14693.407000000001</v>
      </c>
      <c r="J9" s="180">
        <f>SUM(J10:J37)</f>
        <v>4203.979</v>
      </c>
      <c r="K9" s="179">
        <f>SUM(K10:K37)</f>
        <v>2060.785</v>
      </c>
      <c r="L9" s="178">
        <f aca="true" t="shared" si="2" ref="L9:L37">SUM(H9:K9)</f>
        <v>45094.429000000004</v>
      </c>
      <c r="M9" s="184">
        <f>IF(ISERROR(F9/L9-1),"         /0",(F9/L9-1))</f>
        <v>0.02267708057684925</v>
      </c>
      <c r="N9" s="183">
        <f>SUM(N10:N37)</f>
        <v>51685.389</v>
      </c>
      <c r="O9" s="179">
        <f>SUM(O10:O37)</f>
        <v>30088.896</v>
      </c>
      <c r="P9" s="180">
        <f>SUM(P10:P37)</f>
        <v>4450.656</v>
      </c>
      <c r="Q9" s="179">
        <f>SUM(Q10:Q37)</f>
        <v>2282.245</v>
      </c>
      <c r="R9" s="178">
        <f aca="true" t="shared" si="3" ref="R9:R37">SUM(N9:Q9)</f>
        <v>88507.186</v>
      </c>
      <c r="S9" s="182">
        <f aca="true" t="shared" si="4" ref="S9:S37">R9/$R$9</f>
        <v>1</v>
      </c>
      <c r="T9" s="181">
        <f>SUM(T10:T37)</f>
        <v>47058.46599999999</v>
      </c>
      <c r="U9" s="179">
        <f>SUM(U10:U37)</f>
        <v>29394.234000000004</v>
      </c>
      <c r="V9" s="180">
        <f>SUM(V10:V37)</f>
        <v>8736.677</v>
      </c>
      <c r="W9" s="179">
        <f>SUM(W10:W37)</f>
        <v>4498.844999999999</v>
      </c>
      <c r="X9" s="178">
        <f aca="true" t="shared" si="5" ref="X9:X37">SUM(T9:W9)</f>
        <v>89688.222</v>
      </c>
      <c r="Y9" s="177">
        <f>IF(ISERROR(R9/X9-1),"         /0",(R9/X9-1))</f>
        <v>-0.013168239637975976</v>
      </c>
    </row>
    <row r="10" spans="1:25" ht="18.75" customHeight="1" thickTop="1">
      <c r="A10" s="157" t="s">
        <v>178</v>
      </c>
      <c r="B10" s="155">
        <v>6098.061</v>
      </c>
      <c r="C10" s="151">
        <v>4673.055000000001</v>
      </c>
      <c r="D10" s="152">
        <v>0</v>
      </c>
      <c r="E10" s="151">
        <v>0</v>
      </c>
      <c r="F10" s="150">
        <f t="shared" si="0"/>
        <v>10771.116000000002</v>
      </c>
      <c r="G10" s="154">
        <f t="shared" si="1"/>
        <v>0.23356044172740575</v>
      </c>
      <c r="H10" s="153">
        <v>4405.656</v>
      </c>
      <c r="I10" s="151">
        <v>3933.853</v>
      </c>
      <c r="J10" s="152"/>
      <c r="K10" s="151"/>
      <c r="L10" s="150">
        <f t="shared" si="2"/>
        <v>8339.509</v>
      </c>
      <c r="M10" s="156">
        <f>IF(ISERROR(F10/L10-1),"         /0",(F10/L10-1))</f>
        <v>0.2915767582959623</v>
      </c>
      <c r="N10" s="155">
        <v>11402.196000000004</v>
      </c>
      <c r="O10" s="151">
        <v>8919.745999999997</v>
      </c>
      <c r="P10" s="152"/>
      <c r="Q10" s="151"/>
      <c r="R10" s="150">
        <f t="shared" si="3"/>
        <v>20321.942000000003</v>
      </c>
      <c r="S10" s="154">
        <f t="shared" si="4"/>
        <v>0.2296078196407691</v>
      </c>
      <c r="T10" s="153">
        <v>8770.655999999999</v>
      </c>
      <c r="U10" s="151">
        <v>8172.353999999999</v>
      </c>
      <c r="V10" s="152"/>
      <c r="W10" s="151"/>
      <c r="X10" s="150">
        <f t="shared" si="5"/>
        <v>16943.01</v>
      </c>
      <c r="Y10" s="149">
        <f>IF(ISERROR(R10/X10-1),"         /0",IF(R10/X10&gt;5,"  *  ",(R10/X10-1)))</f>
        <v>0.1994292631592618</v>
      </c>
    </row>
    <row r="11" spans="1:25" ht="18.75" customHeight="1">
      <c r="A11" s="148" t="s">
        <v>205</v>
      </c>
      <c r="B11" s="146">
        <v>5190.648</v>
      </c>
      <c r="C11" s="142">
        <v>2563.469</v>
      </c>
      <c r="D11" s="143">
        <v>0</v>
      </c>
      <c r="E11" s="142">
        <v>183.49</v>
      </c>
      <c r="F11" s="141">
        <f t="shared" si="0"/>
        <v>7937.607</v>
      </c>
      <c r="G11" s="145">
        <f t="shared" si="1"/>
        <v>0.17211874769323326</v>
      </c>
      <c r="H11" s="144">
        <v>3719.729</v>
      </c>
      <c r="I11" s="142">
        <v>1147.3500000000001</v>
      </c>
      <c r="J11" s="143"/>
      <c r="K11" s="142">
        <v>141.79700000000003</v>
      </c>
      <c r="L11" s="141">
        <f t="shared" si="2"/>
        <v>5008.876</v>
      </c>
      <c r="M11" s="147">
        <f>IF(ISERROR(F11/L11-1),"         /0",(F11/L11-1))</f>
        <v>0.5847082259572807</v>
      </c>
      <c r="N11" s="146">
        <v>11111.550000000001</v>
      </c>
      <c r="O11" s="142">
        <v>4944.670000000001</v>
      </c>
      <c r="P11" s="143">
        <v>1190.55</v>
      </c>
      <c r="Q11" s="142">
        <v>260.968</v>
      </c>
      <c r="R11" s="141">
        <f t="shared" si="3"/>
        <v>17507.738</v>
      </c>
      <c r="S11" s="145">
        <f t="shared" si="4"/>
        <v>0.1978114861769529</v>
      </c>
      <c r="T11" s="144">
        <v>7977.222</v>
      </c>
      <c r="U11" s="142">
        <v>2544.1859999999997</v>
      </c>
      <c r="V11" s="143"/>
      <c r="W11" s="142">
        <v>408.287</v>
      </c>
      <c r="X11" s="141">
        <f t="shared" si="5"/>
        <v>10929.695</v>
      </c>
      <c r="Y11" s="140">
        <f>IF(ISERROR(R11/X11-1),"         /0",IF(R11/X11&gt;5,"  *  ",(R11/X11-1)))</f>
        <v>0.6018505548416495</v>
      </c>
    </row>
    <row r="12" spans="1:25" ht="18.75" customHeight="1">
      <c r="A12" s="148" t="s">
        <v>206</v>
      </c>
      <c r="B12" s="146">
        <v>2775.113</v>
      </c>
      <c r="C12" s="142">
        <v>1759.843</v>
      </c>
      <c r="D12" s="143">
        <v>0</v>
      </c>
      <c r="E12" s="142">
        <v>0</v>
      </c>
      <c r="F12" s="141">
        <f t="shared" si="0"/>
        <v>4534.956</v>
      </c>
      <c r="G12" s="145">
        <f t="shared" si="1"/>
        <v>0.09833580165456848</v>
      </c>
      <c r="H12" s="144">
        <v>3220.6820000000002</v>
      </c>
      <c r="I12" s="142">
        <v>2419.6340000000005</v>
      </c>
      <c r="J12" s="143"/>
      <c r="K12" s="142"/>
      <c r="L12" s="141">
        <f t="shared" si="2"/>
        <v>5640.316000000001</v>
      </c>
      <c r="M12" s="147">
        <f>IF(ISERROR(F12/L12-1),"         /0",(F12/L12-1))</f>
        <v>-0.19597483545248184</v>
      </c>
      <c r="N12" s="146">
        <v>5433.956999999999</v>
      </c>
      <c r="O12" s="142">
        <v>3098.9</v>
      </c>
      <c r="P12" s="143"/>
      <c r="Q12" s="142"/>
      <c r="R12" s="141">
        <f t="shared" si="3"/>
        <v>8532.857</v>
      </c>
      <c r="S12" s="145">
        <f t="shared" si="4"/>
        <v>0.09640863511353756</v>
      </c>
      <c r="T12" s="144">
        <v>6584.483999999999</v>
      </c>
      <c r="U12" s="142">
        <v>4393.22</v>
      </c>
      <c r="V12" s="143"/>
      <c r="W12" s="142"/>
      <c r="X12" s="141">
        <f t="shared" si="5"/>
        <v>10977.703999999998</v>
      </c>
      <c r="Y12" s="140">
        <f>IF(ISERROR(R12/X12-1),"         /0",IF(R12/X12&gt;5,"  *  ",(R12/X12-1)))</f>
        <v>-0.2227102315748355</v>
      </c>
    </row>
    <row r="13" spans="1:25" ht="18.75" customHeight="1">
      <c r="A13" s="148" t="s">
        <v>158</v>
      </c>
      <c r="B13" s="146">
        <v>1722.2119999999995</v>
      </c>
      <c r="C13" s="142">
        <v>1488.685</v>
      </c>
      <c r="D13" s="143">
        <v>0</v>
      </c>
      <c r="E13" s="142">
        <v>0</v>
      </c>
      <c r="F13" s="141">
        <f>SUM(B13:E13)</f>
        <v>3210.8969999999995</v>
      </c>
      <c r="G13" s="145">
        <f>F13/$F$9</f>
        <v>0.06962496009338325</v>
      </c>
      <c r="H13" s="144">
        <v>1470.499</v>
      </c>
      <c r="I13" s="142">
        <v>1079.3750000000002</v>
      </c>
      <c r="J13" s="143"/>
      <c r="K13" s="142"/>
      <c r="L13" s="141">
        <f>SUM(H13:K13)</f>
        <v>2549.8740000000003</v>
      </c>
      <c r="M13" s="147">
        <f>IF(ISERROR(F13/L13-1),"         /0",(F13/L13-1))</f>
        <v>0.2592375152654598</v>
      </c>
      <c r="N13" s="146">
        <v>3123.2679999999987</v>
      </c>
      <c r="O13" s="142">
        <v>2669.804</v>
      </c>
      <c r="P13" s="143">
        <v>0</v>
      </c>
      <c r="Q13" s="142">
        <v>0</v>
      </c>
      <c r="R13" s="141">
        <f>SUM(N13:Q13)</f>
        <v>5793.071999999998</v>
      </c>
      <c r="S13" s="145">
        <f>R13/$R$9</f>
        <v>0.06545312603204895</v>
      </c>
      <c r="T13" s="144">
        <v>2999.3170000000005</v>
      </c>
      <c r="U13" s="142">
        <v>2194.9109999999996</v>
      </c>
      <c r="V13" s="143">
        <v>14.017999999999999</v>
      </c>
      <c r="W13" s="142">
        <v>9.764999999999999</v>
      </c>
      <c r="X13" s="141">
        <f>SUM(T13:W13)</f>
        <v>5218.011</v>
      </c>
      <c r="Y13" s="140">
        <f>IF(ISERROR(R13/X13-1),"         /0",IF(R13/X13&gt;5,"  *  ",(R13/X13-1)))</f>
        <v>0.11020693517127467</v>
      </c>
    </row>
    <row r="14" spans="1:25" ht="18.75" customHeight="1">
      <c r="A14" s="148" t="s">
        <v>207</v>
      </c>
      <c r="B14" s="146">
        <v>1613.356</v>
      </c>
      <c r="C14" s="142">
        <v>888.445</v>
      </c>
      <c r="D14" s="143">
        <v>0</v>
      </c>
      <c r="E14" s="142">
        <v>0</v>
      </c>
      <c r="F14" s="141">
        <f aca="true" t="shared" si="6" ref="F14:F19">SUM(B14:E14)</f>
        <v>2501.801</v>
      </c>
      <c r="G14" s="145">
        <f aca="true" t="shared" si="7" ref="G14:G19">F14/$F$9</f>
        <v>0.054248951239042026</v>
      </c>
      <c r="H14" s="144">
        <v>1543.3890000000001</v>
      </c>
      <c r="I14" s="142">
        <v>821.034</v>
      </c>
      <c r="J14" s="143"/>
      <c r="K14" s="142"/>
      <c r="L14" s="141">
        <f aca="true" t="shared" si="8" ref="L14:L19">SUM(H14:K14)</f>
        <v>2364.4230000000002</v>
      </c>
      <c r="M14" s="147">
        <f aca="true" t="shared" si="9" ref="M14:M19">IF(ISERROR(F14/L14-1),"         /0",(F14/L14-1))</f>
        <v>0.058102124704420444</v>
      </c>
      <c r="N14" s="146">
        <v>3249.8959999999997</v>
      </c>
      <c r="O14" s="142">
        <v>1510.486</v>
      </c>
      <c r="P14" s="143"/>
      <c r="Q14" s="142"/>
      <c r="R14" s="141">
        <f aca="true" t="shared" si="10" ref="R14:R19">SUM(N14:Q14)</f>
        <v>4760.382</v>
      </c>
      <c r="S14" s="145">
        <f aca="true" t="shared" si="11" ref="S14:S19">R14/$R$9</f>
        <v>0.05378525987709065</v>
      </c>
      <c r="T14" s="144">
        <v>2728.717</v>
      </c>
      <c r="U14" s="142">
        <v>1563.383</v>
      </c>
      <c r="V14" s="143"/>
      <c r="W14" s="142"/>
      <c r="X14" s="141">
        <f aca="true" t="shared" si="12" ref="X14:X19">SUM(T14:W14)</f>
        <v>4292.1</v>
      </c>
      <c r="Y14" s="140">
        <f aca="true" t="shared" si="13" ref="Y14:Y19">IF(ISERROR(R14/X14-1),"         /0",IF(R14/X14&gt;5,"  *  ",(R14/X14-1)))</f>
        <v>0.10910323617809436</v>
      </c>
    </row>
    <row r="15" spans="1:25" ht="18.75" customHeight="1">
      <c r="A15" s="148" t="s">
        <v>174</v>
      </c>
      <c r="B15" s="146">
        <v>1300.341</v>
      </c>
      <c r="C15" s="142">
        <v>873.1060000000001</v>
      </c>
      <c r="D15" s="143">
        <v>0</v>
      </c>
      <c r="E15" s="142">
        <v>0</v>
      </c>
      <c r="F15" s="141">
        <f t="shared" si="6"/>
        <v>2173.447</v>
      </c>
      <c r="G15" s="145">
        <f t="shared" si="7"/>
        <v>0.04712893644364287</v>
      </c>
      <c r="H15" s="144">
        <v>2699.7549999999997</v>
      </c>
      <c r="I15" s="142">
        <v>1588.8759999999997</v>
      </c>
      <c r="J15" s="143"/>
      <c r="K15" s="142"/>
      <c r="L15" s="141">
        <f t="shared" si="8"/>
        <v>4288.630999999999</v>
      </c>
      <c r="M15" s="147">
        <f t="shared" si="9"/>
        <v>-0.4932072729036374</v>
      </c>
      <c r="N15" s="146">
        <v>2093.064</v>
      </c>
      <c r="O15" s="142">
        <v>1332.594</v>
      </c>
      <c r="P15" s="143"/>
      <c r="Q15" s="142"/>
      <c r="R15" s="141">
        <f t="shared" si="10"/>
        <v>3425.658</v>
      </c>
      <c r="S15" s="145">
        <f t="shared" si="11"/>
        <v>0.03870485725305965</v>
      </c>
      <c r="T15" s="144">
        <v>4555.282000000001</v>
      </c>
      <c r="U15" s="142">
        <v>2817.834</v>
      </c>
      <c r="V15" s="143"/>
      <c r="W15" s="142"/>
      <c r="X15" s="141">
        <f t="shared" si="12"/>
        <v>7373.116000000001</v>
      </c>
      <c r="Y15" s="140">
        <f t="shared" si="13"/>
        <v>-0.5353853106339301</v>
      </c>
    </row>
    <row r="16" spans="1:25" ht="18.75" customHeight="1">
      <c r="A16" s="148" t="s">
        <v>208</v>
      </c>
      <c r="B16" s="146">
        <v>1479.131</v>
      </c>
      <c r="C16" s="142">
        <v>674.542</v>
      </c>
      <c r="D16" s="143">
        <v>0</v>
      </c>
      <c r="E16" s="142">
        <v>0</v>
      </c>
      <c r="F16" s="141">
        <f t="shared" si="6"/>
        <v>2153.6730000000002</v>
      </c>
      <c r="G16" s="145">
        <f t="shared" si="7"/>
        <v>0.046700157831035066</v>
      </c>
      <c r="H16" s="144">
        <v>1566.62</v>
      </c>
      <c r="I16" s="142">
        <v>885.2919999999999</v>
      </c>
      <c r="J16" s="143"/>
      <c r="K16" s="142"/>
      <c r="L16" s="141">
        <f t="shared" si="8"/>
        <v>2451.912</v>
      </c>
      <c r="M16" s="147">
        <f t="shared" si="9"/>
        <v>-0.12163527891702464</v>
      </c>
      <c r="N16" s="146">
        <v>2749.0250000000005</v>
      </c>
      <c r="O16" s="142">
        <v>1305.698</v>
      </c>
      <c r="P16" s="143"/>
      <c r="Q16" s="142"/>
      <c r="R16" s="141">
        <f t="shared" si="10"/>
        <v>4054.723000000001</v>
      </c>
      <c r="S16" s="145">
        <f t="shared" si="11"/>
        <v>0.045812359236005996</v>
      </c>
      <c r="T16" s="144">
        <v>2786.511</v>
      </c>
      <c r="U16" s="142">
        <v>1710.575</v>
      </c>
      <c r="V16" s="143"/>
      <c r="W16" s="142"/>
      <c r="X16" s="141">
        <f t="shared" si="12"/>
        <v>4497.086</v>
      </c>
      <c r="Y16" s="140">
        <f t="shared" si="13"/>
        <v>-0.09836658671859944</v>
      </c>
    </row>
    <row r="17" spans="1:25" ht="18.75" customHeight="1">
      <c r="A17" s="148" t="s">
        <v>209</v>
      </c>
      <c r="B17" s="146">
        <v>0</v>
      </c>
      <c r="C17" s="142">
        <v>0</v>
      </c>
      <c r="D17" s="143">
        <v>1104.839</v>
      </c>
      <c r="E17" s="142">
        <v>931.696</v>
      </c>
      <c r="F17" s="141">
        <f t="shared" si="6"/>
        <v>2036.5349999999999</v>
      </c>
      <c r="G17" s="145">
        <f t="shared" si="7"/>
        <v>0.04416014219820139</v>
      </c>
      <c r="H17" s="144"/>
      <c r="I17" s="142"/>
      <c r="J17" s="143">
        <v>1053</v>
      </c>
      <c r="K17" s="142">
        <v>983.816</v>
      </c>
      <c r="L17" s="141">
        <f t="shared" si="8"/>
        <v>2036.816</v>
      </c>
      <c r="M17" s="147">
        <f t="shared" si="9"/>
        <v>-0.0001379604245057564</v>
      </c>
      <c r="N17" s="146"/>
      <c r="O17" s="142"/>
      <c r="P17" s="143">
        <v>1104.839</v>
      </c>
      <c r="Q17" s="142">
        <v>931.696</v>
      </c>
      <c r="R17" s="141">
        <f t="shared" si="10"/>
        <v>2036.5349999999999</v>
      </c>
      <c r="S17" s="145">
        <f t="shared" si="11"/>
        <v>0.023009826569336412</v>
      </c>
      <c r="T17" s="144"/>
      <c r="U17" s="142"/>
      <c r="V17" s="143">
        <v>2324.1980000000003</v>
      </c>
      <c r="W17" s="142">
        <v>2134.0209999999997</v>
      </c>
      <c r="X17" s="141">
        <f t="shared" si="12"/>
        <v>4458.219</v>
      </c>
      <c r="Y17" s="140">
        <f t="shared" si="13"/>
        <v>-0.5431953881135045</v>
      </c>
    </row>
    <row r="18" spans="1:25" ht="18.75" customHeight="1">
      <c r="A18" s="148" t="s">
        <v>210</v>
      </c>
      <c r="B18" s="146">
        <v>1115.228</v>
      </c>
      <c r="C18" s="142">
        <v>263.383</v>
      </c>
      <c r="D18" s="143">
        <v>0</v>
      </c>
      <c r="E18" s="142">
        <v>165.73199999999997</v>
      </c>
      <c r="F18" s="141">
        <f t="shared" si="6"/>
        <v>1544.343</v>
      </c>
      <c r="G18" s="145">
        <f t="shared" si="7"/>
        <v>0.033487470867329526</v>
      </c>
      <c r="H18" s="144">
        <v>1402.04</v>
      </c>
      <c r="I18" s="142">
        <v>398.74899999999997</v>
      </c>
      <c r="J18" s="143">
        <v>86.47</v>
      </c>
      <c r="K18" s="142">
        <v>42.266999999999996</v>
      </c>
      <c r="L18" s="141">
        <f t="shared" si="8"/>
        <v>1929.526</v>
      </c>
      <c r="M18" s="147">
        <f t="shared" si="9"/>
        <v>-0.1996257111850268</v>
      </c>
      <c r="N18" s="146">
        <v>2625.357</v>
      </c>
      <c r="O18" s="142">
        <v>596.843</v>
      </c>
      <c r="P18" s="143"/>
      <c r="Q18" s="142">
        <v>415.8869999999999</v>
      </c>
      <c r="R18" s="141">
        <f t="shared" si="10"/>
        <v>3638.0869999999995</v>
      </c>
      <c r="S18" s="145">
        <f t="shared" si="11"/>
        <v>0.04110499005131628</v>
      </c>
      <c r="T18" s="144">
        <v>3471.3469999999998</v>
      </c>
      <c r="U18" s="142">
        <v>1033.4859999999999</v>
      </c>
      <c r="V18" s="143">
        <v>259.629</v>
      </c>
      <c r="W18" s="142">
        <v>100.70100000000001</v>
      </c>
      <c r="X18" s="141">
        <f t="shared" si="12"/>
        <v>4865.163</v>
      </c>
      <c r="Y18" s="140">
        <f t="shared" si="13"/>
        <v>-0.2522168322006889</v>
      </c>
    </row>
    <row r="19" spans="1:25" ht="18.75" customHeight="1">
      <c r="A19" s="148" t="s">
        <v>180</v>
      </c>
      <c r="B19" s="146">
        <v>0</v>
      </c>
      <c r="C19" s="142">
        <v>0</v>
      </c>
      <c r="D19" s="143">
        <v>944.752</v>
      </c>
      <c r="E19" s="142">
        <v>369.755</v>
      </c>
      <c r="F19" s="141">
        <f t="shared" si="6"/>
        <v>1314.507</v>
      </c>
      <c r="G19" s="145">
        <f t="shared" si="7"/>
        <v>0.0285037163812707</v>
      </c>
      <c r="H19" s="144"/>
      <c r="I19" s="142"/>
      <c r="J19" s="143"/>
      <c r="K19" s="142"/>
      <c r="L19" s="141">
        <f t="shared" si="8"/>
        <v>0</v>
      </c>
      <c r="M19" s="147" t="str">
        <f t="shared" si="9"/>
        <v>         /0</v>
      </c>
      <c r="N19" s="146"/>
      <c r="O19" s="142"/>
      <c r="P19" s="143">
        <v>1799.128</v>
      </c>
      <c r="Q19" s="142">
        <v>521.84</v>
      </c>
      <c r="R19" s="141">
        <f t="shared" si="10"/>
        <v>2320.968</v>
      </c>
      <c r="S19" s="145">
        <f t="shared" si="11"/>
        <v>0.02622349782988242</v>
      </c>
      <c r="T19" s="144"/>
      <c r="U19" s="142"/>
      <c r="V19" s="143"/>
      <c r="W19" s="142"/>
      <c r="X19" s="141">
        <f t="shared" si="12"/>
        <v>0</v>
      </c>
      <c r="Y19" s="140" t="str">
        <f t="shared" si="13"/>
        <v>         /0</v>
      </c>
    </row>
    <row r="20" spans="1:25" ht="18.75" customHeight="1">
      <c r="A20" s="148" t="s">
        <v>211</v>
      </c>
      <c r="B20" s="146">
        <v>932.148</v>
      </c>
      <c r="C20" s="142">
        <v>74.539</v>
      </c>
      <c r="D20" s="143">
        <v>0</v>
      </c>
      <c r="E20" s="142">
        <v>0</v>
      </c>
      <c r="F20" s="141">
        <f aca="true" t="shared" si="14" ref="F20:F26">SUM(B20:E20)</f>
        <v>1006.687</v>
      </c>
      <c r="G20" s="145">
        <f aca="true" t="shared" si="15" ref="G20:G26">F20/$F$9</f>
        <v>0.021828960007601525</v>
      </c>
      <c r="H20" s="144">
        <v>523.827</v>
      </c>
      <c r="I20" s="142">
        <v>17.117</v>
      </c>
      <c r="J20" s="143"/>
      <c r="K20" s="142"/>
      <c r="L20" s="141">
        <f aca="true" t="shared" si="16" ref="L20:L26">SUM(H20:K20)</f>
        <v>540.944</v>
      </c>
      <c r="M20" s="147">
        <f aca="true" t="shared" si="17" ref="M20:M26">IF(ISERROR(F20/L20-1),"         /0",(F20/L20-1))</f>
        <v>0.8609819131000622</v>
      </c>
      <c r="N20" s="146">
        <v>2182.174</v>
      </c>
      <c r="O20" s="142">
        <v>123.02900000000001</v>
      </c>
      <c r="P20" s="143"/>
      <c r="Q20" s="142"/>
      <c r="R20" s="141">
        <f aca="true" t="shared" si="18" ref="R20:R26">SUM(N20:Q20)</f>
        <v>2305.203</v>
      </c>
      <c r="S20" s="145">
        <f aca="true" t="shared" si="19" ref="S20:S26">R20/$R$9</f>
        <v>0.02604537669969532</v>
      </c>
      <c r="T20" s="144">
        <v>889.2289999999999</v>
      </c>
      <c r="U20" s="142">
        <v>25.555</v>
      </c>
      <c r="V20" s="143"/>
      <c r="W20" s="142"/>
      <c r="X20" s="141">
        <f aca="true" t="shared" si="20" ref="X20:X26">SUM(T20:W20)</f>
        <v>914.7839999999999</v>
      </c>
      <c r="Y20" s="140">
        <f aca="true" t="shared" si="21" ref="Y20:Y26">IF(ISERROR(R20/X20-1),"         /0",IF(R20/X20&gt;5,"  *  ",(R20/X20-1)))</f>
        <v>1.519942412635114</v>
      </c>
    </row>
    <row r="21" spans="1:25" ht="18.75" customHeight="1">
      <c r="A21" s="148" t="s">
        <v>212</v>
      </c>
      <c r="B21" s="146">
        <v>689.28</v>
      </c>
      <c r="C21" s="142">
        <v>230.67900000000003</v>
      </c>
      <c r="D21" s="143">
        <v>0</v>
      </c>
      <c r="E21" s="142">
        <v>0</v>
      </c>
      <c r="F21" s="141">
        <f t="shared" si="14"/>
        <v>919.9590000000001</v>
      </c>
      <c r="G21" s="145">
        <f t="shared" si="15"/>
        <v>0.019948353579248655</v>
      </c>
      <c r="H21" s="144">
        <v>405.967</v>
      </c>
      <c r="I21" s="142">
        <v>231.55</v>
      </c>
      <c r="J21" s="143"/>
      <c r="K21" s="142"/>
      <c r="L21" s="141">
        <f t="shared" si="16"/>
        <v>637.517</v>
      </c>
      <c r="M21" s="147">
        <f t="shared" si="17"/>
        <v>0.44303446025753046</v>
      </c>
      <c r="N21" s="146">
        <v>1225.9450000000002</v>
      </c>
      <c r="O21" s="142">
        <v>593.9879999999999</v>
      </c>
      <c r="P21" s="143"/>
      <c r="Q21" s="142"/>
      <c r="R21" s="141">
        <f t="shared" si="18"/>
        <v>1819.933</v>
      </c>
      <c r="S21" s="145">
        <f t="shared" si="19"/>
        <v>0.02056254505707593</v>
      </c>
      <c r="T21" s="144">
        <v>834.922</v>
      </c>
      <c r="U21" s="142">
        <v>456.24</v>
      </c>
      <c r="V21" s="143"/>
      <c r="W21" s="142"/>
      <c r="X21" s="141">
        <f t="shared" si="20"/>
        <v>1291.162</v>
      </c>
      <c r="Y21" s="140">
        <f t="shared" si="21"/>
        <v>0.40953110453994146</v>
      </c>
    </row>
    <row r="22" spans="1:25" ht="18.75" customHeight="1">
      <c r="A22" s="148" t="s">
        <v>213</v>
      </c>
      <c r="B22" s="146">
        <v>402.758</v>
      </c>
      <c r="C22" s="142">
        <v>110.786</v>
      </c>
      <c r="D22" s="143">
        <v>132.981</v>
      </c>
      <c r="E22" s="142">
        <v>9.545</v>
      </c>
      <c r="F22" s="141">
        <f t="shared" si="14"/>
        <v>656.0699999999999</v>
      </c>
      <c r="G22" s="145">
        <f t="shared" si="15"/>
        <v>0.014226195224719431</v>
      </c>
      <c r="H22" s="144">
        <v>351.102</v>
      </c>
      <c r="I22" s="142">
        <v>36.013</v>
      </c>
      <c r="J22" s="143"/>
      <c r="K22" s="142"/>
      <c r="L22" s="141">
        <f t="shared" si="16"/>
        <v>387.11499999999995</v>
      </c>
      <c r="M22" s="147">
        <f t="shared" si="17"/>
        <v>0.6947677046872376</v>
      </c>
      <c r="N22" s="146">
        <v>715.598</v>
      </c>
      <c r="O22" s="142">
        <v>255.78</v>
      </c>
      <c r="P22" s="143">
        <v>152.362</v>
      </c>
      <c r="Q22" s="142">
        <v>12.477</v>
      </c>
      <c r="R22" s="141">
        <f t="shared" si="18"/>
        <v>1136.217</v>
      </c>
      <c r="S22" s="145">
        <f t="shared" si="19"/>
        <v>0.012837567787998593</v>
      </c>
      <c r="T22" s="144">
        <v>566.756</v>
      </c>
      <c r="U22" s="142">
        <v>119.959</v>
      </c>
      <c r="V22" s="143"/>
      <c r="W22" s="142"/>
      <c r="X22" s="141">
        <f t="shared" si="20"/>
        <v>686.7149999999999</v>
      </c>
      <c r="Y22" s="140">
        <f t="shared" si="21"/>
        <v>0.6545684891112036</v>
      </c>
    </row>
    <row r="23" spans="1:25" ht="18.75" customHeight="1">
      <c r="A23" s="148" t="s">
        <v>183</v>
      </c>
      <c r="B23" s="146">
        <v>203.079</v>
      </c>
      <c r="C23" s="142">
        <v>422.91099999999994</v>
      </c>
      <c r="D23" s="143">
        <v>0</v>
      </c>
      <c r="E23" s="142">
        <v>0</v>
      </c>
      <c r="F23" s="141">
        <f t="shared" si="14"/>
        <v>625.99</v>
      </c>
      <c r="G23" s="145">
        <f t="shared" si="15"/>
        <v>0.013573941726831159</v>
      </c>
      <c r="H23" s="144">
        <v>254.793</v>
      </c>
      <c r="I23" s="142">
        <v>476.702</v>
      </c>
      <c r="J23" s="143"/>
      <c r="K23" s="142"/>
      <c r="L23" s="141">
        <f t="shared" si="16"/>
        <v>731.495</v>
      </c>
      <c r="M23" s="147">
        <f t="shared" si="17"/>
        <v>-0.14423201799055363</v>
      </c>
      <c r="N23" s="146">
        <v>371.102</v>
      </c>
      <c r="O23" s="142">
        <v>856.8699999999999</v>
      </c>
      <c r="P23" s="143"/>
      <c r="Q23" s="142"/>
      <c r="R23" s="141">
        <f t="shared" si="18"/>
        <v>1227.9719999999998</v>
      </c>
      <c r="S23" s="145">
        <f t="shared" si="19"/>
        <v>0.013874263271685078</v>
      </c>
      <c r="T23" s="144">
        <v>369.208</v>
      </c>
      <c r="U23" s="142">
        <v>936.77</v>
      </c>
      <c r="V23" s="143"/>
      <c r="W23" s="142"/>
      <c r="X23" s="141">
        <f t="shared" si="20"/>
        <v>1305.978</v>
      </c>
      <c r="Y23" s="140">
        <f t="shared" si="21"/>
        <v>-0.05972994950910371</v>
      </c>
    </row>
    <row r="24" spans="1:25" ht="18.75" customHeight="1">
      <c r="A24" s="148" t="s">
        <v>214</v>
      </c>
      <c r="B24" s="146">
        <v>381.066</v>
      </c>
      <c r="C24" s="142">
        <v>113.81</v>
      </c>
      <c r="D24" s="143">
        <v>0</v>
      </c>
      <c r="E24" s="142">
        <v>0</v>
      </c>
      <c r="F24" s="141">
        <f t="shared" si="14"/>
        <v>494.876</v>
      </c>
      <c r="G24" s="145">
        <f t="shared" si="15"/>
        <v>0.0107308710778244</v>
      </c>
      <c r="H24" s="144">
        <v>254.638</v>
      </c>
      <c r="I24" s="142">
        <v>78.772</v>
      </c>
      <c r="J24" s="143"/>
      <c r="K24" s="142"/>
      <c r="L24" s="141">
        <f t="shared" si="16"/>
        <v>333.41</v>
      </c>
      <c r="M24" s="147">
        <f t="shared" si="17"/>
        <v>0.4842866140787616</v>
      </c>
      <c r="N24" s="146">
        <v>692.183</v>
      </c>
      <c r="O24" s="142">
        <v>215.17000000000002</v>
      </c>
      <c r="P24" s="143"/>
      <c r="Q24" s="142"/>
      <c r="R24" s="141">
        <f t="shared" si="18"/>
        <v>907.3530000000001</v>
      </c>
      <c r="S24" s="145">
        <f t="shared" si="19"/>
        <v>0.01025174385275338</v>
      </c>
      <c r="T24" s="144">
        <v>559.76</v>
      </c>
      <c r="U24" s="142">
        <v>205.097</v>
      </c>
      <c r="V24" s="143"/>
      <c r="W24" s="142"/>
      <c r="X24" s="141">
        <f t="shared" si="20"/>
        <v>764.857</v>
      </c>
      <c r="Y24" s="140">
        <f t="shared" si="21"/>
        <v>0.18630410651925788</v>
      </c>
    </row>
    <row r="25" spans="1:25" ht="18.75" customHeight="1">
      <c r="A25" s="148" t="s">
        <v>173</v>
      </c>
      <c r="B25" s="146">
        <v>323.094</v>
      </c>
      <c r="C25" s="142">
        <v>152.526</v>
      </c>
      <c r="D25" s="143">
        <v>0</v>
      </c>
      <c r="E25" s="142">
        <v>0</v>
      </c>
      <c r="F25" s="141">
        <f t="shared" si="14"/>
        <v>475.62</v>
      </c>
      <c r="G25" s="145">
        <f t="shared" si="15"/>
        <v>0.010313324756170921</v>
      </c>
      <c r="H25" s="144">
        <v>319.995</v>
      </c>
      <c r="I25" s="142">
        <v>188.3</v>
      </c>
      <c r="J25" s="143"/>
      <c r="K25" s="142"/>
      <c r="L25" s="141">
        <f t="shared" si="16"/>
        <v>508.295</v>
      </c>
      <c r="M25" s="147">
        <f t="shared" si="17"/>
        <v>-0.06428353613551185</v>
      </c>
      <c r="N25" s="146">
        <v>619.437</v>
      </c>
      <c r="O25" s="142">
        <v>413.139</v>
      </c>
      <c r="P25" s="143"/>
      <c r="Q25" s="142"/>
      <c r="R25" s="141">
        <f t="shared" si="18"/>
        <v>1032.576</v>
      </c>
      <c r="S25" s="145">
        <f t="shared" si="19"/>
        <v>0.011666578123950297</v>
      </c>
      <c r="T25" s="144">
        <v>635.851</v>
      </c>
      <c r="U25" s="142">
        <v>405.709</v>
      </c>
      <c r="V25" s="143"/>
      <c r="W25" s="142"/>
      <c r="X25" s="141">
        <f t="shared" si="20"/>
        <v>1041.56</v>
      </c>
      <c r="Y25" s="140">
        <f t="shared" si="21"/>
        <v>-0.008625523253581124</v>
      </c>
    </row>
    <row r="26" spans="1:25" ht="18.75" customHeight="1">
      <c r="A26" s="148" t="s">
        <v>215</v>
      </c>
      <c r="B26" s="146">
        <v>356.799</v>
      </c>
      <c r="C26" s="142">
        <v>116.409</v>
      </c>
      <c r="D26" s="143">
        <v>0</v>
      </c>
      <c r="E26" s="142">
        <v>0</v>
      </c>
      <c r="F26" s="141">
        <f t="shared" si="14"/>
        <v>473.20799999999997</v>
      </c>
      <c r="G26" s="145">
        <f t="shared" si="15"/>
        <v>0.01026102304616738</v>
      </c>
      <c r="H26" s="144"/>
      <c r="I26" s="142"/>
      <c r="J26" s="143"/>
      <c r="K26" s="142"/>
      <c r="L26" s="141">
        <f t="shared" si="16"/>
        <v>0</v>
      </c>
      <c r="M26" s="147" t="str">
        <f t="shared" si="17"/>
        <v>         /0</v>
      </c>
      <c r="N26" s="146">
        <v>1110.627</v>
      </c>
      <c r="O26" s="142">
        <v>461.164</v>
      </c>
      <c r="P26" s="143"/>
      <c r="Q26" s="142"/>
      <c r="R26" s="141">
        <f t="shared" si="18"/>
        <v>1571.791</v>
      </c>
      <c r="S26" s="145">
        <f t="shared" si="19"/>
        <v>0.0177589082992651</v>
      </c>
      <c r="T26" s="144"/>
      <c r="U26" s="142"/>
      <c r="V26" s="143"/>
      <c r="W26" s="142"/>
      <c r="X26" s="141">
        <f t="shared" si="20"/>
        <v>0</v>
      </c>
      <c r="Y26" s="140" t="str">
        <f t="shared" si="21"/>
        <v>         /0</v>
      </c>
    </row>
    <row r="27" spans="1:25" ht="18.75" customHeight="1">
      <c r="A27" s="148" t="s">
        <v>189</v>
      </c>
      <c r="B27" s="146">
        <v>162.00799999999998</v>
      </c>
      <c r="C27" s="142">
        <v>246.533</v>
      </c>
      <c r="D27" s="143">
        <v>0</v>
      </c>
      <c r="E27" s="142">
        <v>0</v>
      </c>
      <c r="F27" s="141">
        <f>SUM(B27:E27)</f>
        <v>408.54099999999994</v>
      </c>
      <c r="G27" s="145">
        <f>F27/$F$9</f>
        <v>0.008858786445504445</v>
      </c>
      <c r="H27" s="144">
        <v>111.286</v>
      </c>
      <c r="I27" s="142">
        <v>135.779</v>
      </c>
      <c r="J27" s="143"/>
      <c r="K27" s="142"/>
      <c r="L27" s="141">
        <f>SUM(H27:K27)</f>
        <v>247.065</v>
      </c>
      <c r="M27" s="147">
        <f>IF(ISERROR(F27/L27-1),"         /0",(F27/L27-1))</f>
        <v>0.6535769939084854</v>
      </c>
      <c r="N27" s="146">
        <v>267.095</v>
      </c>
      <c r="O27" s="142">
        <v>388.512</v>
      </c>
      <c r="P27" s="143"/>
      <c r="Q27" s="142"/>
      <c r="R27" s="141">
        <f>SUM(N27:Q27)</f>
        <v>655.607</v>
      </c>
      <c r="S27" s="145">
        <f>R27/$R$9</f>
        <v>0.007407387237461148</v>
      </c>
      <c r="T27" s="144">
        <v>225.25399999999996</v>
      </c>
      <c r="U27" s="142">
        <v>280.43399999999997</v>
      </c>
      <c r="V27" s="143"/>
      <c r="W27" s="142"/>
      <c r="X27" s="141">
        <f>SUM(T27:W27)</f>
        <v>505.68799999999993</v>
      </c>
      <c r="Y27" s="140">
        <f>IF(ISERROR(R27/X27-1),"         /0",IF(R27/X27&gt;5,"  *  ",(R27/X27-1)))</f>
        <v>0.2964654095015109</v>
      </c>
    </row>
    <row r="28" spans="1:25" ht="18.75" customHeight="1">
      <c r="A28" s="148" t="s">
        <v>160</v>
      </c>
      <c r="B28" s="146">
        <v>241.00600000000003</v>
      </c>
      <c r="C28" s="142">
        <v>126.72200000000001</v>
      </c>
      <c r="D28" s="143">
        <v>0</v>
      </c>
      <c r="E28" s="142">
        <v>0</v>
      </c>
      <c r="F28" s="141">
        <f t="shared" si="0"/>
        <v>367.72800000000007</v>
      </c>
      <c r="G28" s="145">
        <f t="shared" si="1"/>
        <v>0.007973799011684162</v>
      </c>
      <c r="H28" s="144">
        <v>344.915</v>
      </c>
      <c r="I28" s="142">
        <v>109.143</v>
      </c>
      <c r="J28" s="143"/>
      <c r="K28" s="142"/>
      <c r="L28" s="141">
        <f t="shared" si="2"/>
        <v>454.058</v>
      </c>
      <c r="M28" s="147">
        <f>IF(ISERROR(F28/L28-1),"         /0",(F28/L28-1))</f>
        <v>-0.19012989529971924</v>
      </c>
      <c r="N28" s="146">
        <v>454.328</v>
      </c>
      <c r="O28" s="142">
        <v>258.37199999999996</v>
      </c>
      <c r="P28" s="143">
        <v>1.549</v>
      </c>
      <c r="Q28" s="142">
        <v>2.02</v>
      </c>
      <c r="R28" s="141">
        <f t="shared" si="3"/>
        <v>716.2689999999999</v>
      </c>
      <c r="S28" s="145">
        <f t="shared" si="4"/>
        <v>0.008092777912970816</v>
      </c>
      <c r="T28" s="144">
        <v>579.287</v>
      </c>
      <c r="U28" s="142">
        <v>197.54100000000005</v>
      </c>
      <c r="V28" s="143">
        <v>0.37</v>
      </c>
      <c r="W28" s="142">
        <v>0</v>
      </c>
      <c r="X28" s="141">
        <f t="shared" si="5"/>
        <v>777.1980000000001</v>
      </c>
      <c r="Y28" s="140">
        <f>IF(ISERROR(R28/X28-1),"         /0",IF(R28/X28&gt;5,"  *  ",(R28/X28-1)))</f>
        <v>-0.07839572412692797</v>
      </c>
    </row>
    <row r="29" spans="1:25" ht="18.75" customHeight="1">
      <c r="A29" s="148" t="s">
        <v>175</v>
      </c>
      <c r="B29" s="146">
        <v>175.107</v>
      </c>
      <c r="C29" s="142">
        <v>187.467</v>
      </c>
      <c r="D29" s="143">
        <v>0</v>
      </c>
      <c r="E29" s="142">
        <v>0</v>
      </c>
      <c r="F29" s="141">
        <f t="shared" si="0"/>
        <v>362.574</v>
      </c>
      <c r="G29" s="145">
        <f t="shared" si="1"/>
        <v>0.007862039885084554</v>
      </c>
      <c r="H29" s="144">
        <v>32.05</v>
      </c>
      <c r="I29" s="142">
        <v>43.964000000000006</v>
      </c>
      <c r="J29" s="143"/>
      <c r="K29" s="142"/>
      <c r="L29" s="141">
        <f t="shared" si="2"/>
        <v>76.01400000000001</v>
      </c>
      <c r="M29" s="147">
        <f>IF(ISERROR(F29/L29-1),"         /0",(F29/L29-1))</f>
        <v>3.7698318730760114</v>
      </c>
      <c r="N29" s="146">
        <v>213.916</v>
      </c>
      <c r="O29" s="142">
        <v>289.694</v>
      </c>
      <c r="P29" s="143"/>
      <c r="Q29" s="142"/>
      <c r="R29" s="141">
        <f t="shared" si="3"/>
        <v>503.61</v>
      </c>
      <c r="S29" s="145">
        <f t="shared" si="4"/>
        <v>0.005690046455662933</v>
      </c>
      <c r="T29" s="144">
        <v>32.05</v>
      </c>
      <c r="U29" s="142">
        <v>43.964000000000006</v>
      </c>
      <c r="V29" s="143"/>
      <c r="W29" s="142"/>
      <c r="X29" s="141">
        <f t="shared" si="5"/>
        <v>76.01400000000001</v>
      </c>
      <c r="Y29" s="140" t="str">
        <f>IF(ISERROR(R29/X29-1),"         /0",IF(R29/X29&gt;5,"  *  ",(R29/X29-1)))</f>
        <v>  *  </v>
      </c>
    </row>
    <row r="30" spans="1:25" ht="18.75" customHeight="1">
      <c r="A30" s="148" t="s">
        <v>181</v>
      </c>
      <c r="B30" s="146">
        <v>218.54500000000004</v>
      </c>
      <c r="C30" s="142">
        <v>99.391</v>
      </c>
      <c r="D30" s="143">
        <v>0</v>
      </c>
      <c r="E30" s="142">
        <v>0</v>
      </c>
      <c r="F30" s="141">
        <f t="shared" si="0"/>
        <v>317.93600000000004</v>
      </c>
      <c r="G30" s="145">
        <f t="shared" si="1"/>
        <v>0.006894111306669102</v>
      </c>
      <c r="H30" s="144">
        <v>285.60300000000007</v>
      </c>
      <c r="I30" s="142">
        <v>128.234</v>
      </c>
      <c r="J30" s="143"/>
      <c r="K30" s="142"/>
      <c r="L30" s="141">
        <f t="shared" si="2"/>
        <v>413.8370000000001</v>
      </c>
      <c r="M30" s="147" t="s">
        <v>50</v>
      </c>
      <c r="N30" s="146">
        <v>359.63999999999993</v>
      </c>
      <c r="O30" s="142">
        <v>175.575</v>
      </c>
      <c r="P30" s="143"/>
      <c r="Q30" s="142"/>
      <c r="R30" s="141">
        <f t="shared" si="3"/>
        <v>535.2149999999999</v>
      </c>
      <c r="S30" s="145">
        <f t="shared" si="4"/>
        <v>0.006047136104858197</v>
      </c>
      <c r="T30" s="144">
        <v>515.1809999999999</v>
      </c>
      <c r="U30" s="142">
        <v>252.33100000000002</v>
      </c>
      <c r="V30" s="143"/>
      <c r="W30" s="142"/>
      <c r="X30" s="141">
        <f t="shared" si="5"/>
        <v>767.512</v>
      </c>
      <c r="Y30" s="140">
        <f>IF(ISERROR(R30/X30-1),"         /0",IF(R30/X30&gt;5,"  *  ",(R30/X30-1)))</f>
        <v>-0.3026623687968397</v>
      </c>
    </row>
    <row r="31" spans="1:25" ht="18.75" customHeight="1">
      <c r="A31" s="148" t="s">
        <v>182</v>
      </c>
      <c r="B31" s="146">
        <v>91.66499999999999</v>
      </c>
      <c r="C31" s="142">
        <v>188.385</v>
      </c>
      <c r="D31" s="143">
        <v>0</v>
      </c>
      <c r="E31" s="142">
        <v>0</v>
      </c>
      <c r="F31" s="141">
        <f t="shared" si="0"/>
        <v>280.04999999999995</v>
      </c>
      <c r="G31" s="145">
        <f t="shared" si="1"/>
        <v>0.006072592821928569</v>
      </c>
      <c r="H31" s="144">
        <v>116.737</v>
      </c>
      <c r="I31" s="142">
        <v>201.85999999999999</v>
      </c>
      <c r="J31" s="143">
        <v>0</v>
      </c>
      <c r="K31" s="142">
        <v>0.03</v>
      </c>
      <c r="L31" s="141">
        <f t="shared" si="2"/>
        <v>318.62699999999995</v>
      </c>
      <c r="M31" s="147">
        <f aca="true" t="shared" si="22" ref="M31:M37">IF(ISERROR(F31/L31-1),"         /0",(F31/L31-1))</f>
        <v>-0.12107260213352922</v>
      </c>
      <c r="N31" s="146">
        <v>190.857</v>
      </c>
      <c r="O31" s="142">
        <v>360.862</v>
      </c>
      <c r="P31" s="143"/>
      <c r="Q31" s="142"/>
      <c r="R31" s="141">
        <f t="shared" si="3"/>
        <v>551.719</v>
      </c>
      <c r="S31" s="145">
        <f t="shared" si="4"/>
        <v>0.006233606839562158</v>
      </c>
      <c r="T31" s="144">
        <v>213.65099999999998</v>
      </c>
      <c r="U31" s="142">
        <v>432.05600000000004</v>
      </c>
      <c r="V31" s="143">
        <v>0</v>
      </c>
      <c r="W31" s="142">
        <v>0.03</v>
      </c>
      <c r="X31" s="141">
        <f t="shared" si="5"/>
        <v>645.737</v>
      </c>
      <c r="Y31" s="140">
        <f>IF(ISERROR(R31/X31-1),"         /0",IF(R31/X31&gt;5,"  *  ",(R31/X31-1)))</f>
        <v>-0.14559797564643173</v>
      </c>
    </row>
    <row r="32" spans="1:25" ht="18.75" customHeight="1">
      <c r="A32" s="148" t="s">
        <v>216</v>
      </c>
      <c r="B32" s="146">
        <v>219.383</v>
      </c>
      <c r="C32" s="142">
        <v>0</v>
      </c>
      <c r="D32" s="143">
        <v>0</v>
      </c>
      <c r="E32" s="142">
        <v>0</v>
      </c>
      <c r="F32" s="141">
        <f t="shared" si="0"/>
        <v>219.383</v>
      </c>
      <c r="G32" s="145">
        <f t="shared" si="1"/>
        <v>0.004757092058750779</v>
      </c>
      <c r="H32" s="144">
        <v>242.561</v>
      </c>
      <c r="I32" s="142">
        <v>0</v>
      </c>
      <c r="J32" s="143"/>
      <c r="K32" s="142"/>
      <c r="L32" s="141">
        <f t="shared" si="2"/>
        <v>242.561</v>
      </c>
      <c r="M32" s="147">
        <f t="shared" si="22"/>
        <v>-0.09555534484109152</v>
      </c>
      <c r="N32" s="146">
        <v>219.383</v>
      </c>
      <c r="O32" s="142">
        <v>0</v>
      </c>
      <c r="P32" s="143"/>
      <c r="Q32" s="142"/>
      <c r="R32" s="141">
        <f t="shared" si="3"/>
        <v>219.383</v>
      </c>
      <c r="S32" s="145">
        <f t="shared" si="4"/>
        <v>0.0024787026897454406</v>
      </c>
      <c r="T32" s="144">
        <v>242.561</v>
      </c>
      <c r="U32" s="142">
        <v>0</v>
      </c>
      <c r="V32" s="143"/>
      <c r="W32" s="142"/>
      <c r="X32" s="141">
        <f t="shared" si="5"/>
        <v>242.561</v>
      </c>
      <c r="Y32" s="140">
        <f>IF(ISERROR(R32/X32-1),"         /0",IF(R32/X32&gt;5,"  *  ",(R32/X32-1)))</f>
        <v>-0.09555534484109152</v>
      </c>
    </row>
    <row r="33" spans="1:25" ht="18.75" customHeight="1">
      <c r="A33" s="148" t="s">
        <v>198</v>
      </c>
      <c r="B33" s="146">
        <v>99.999</v>
      </c>
      <c r="C33" s="142">
        <v>109.751</v>
      </c>
      <c r="D33" s="143">
        <v>0</v>
      </c>
      <c r="E33" s="142">
        <v>0</v>
      </c>
      <c r="F33" s="141">
        <f t="shared" si="0"/>
        <v>209.75</v>
      </c>
      <c r="G33" s="145">
        <f t="shared" si="1"/>
        <v>0.004548210478127183</v>
      </c>
      <c r="H33" s="144">
        <v>71.622</v>
      </c>
      <c r="I33" s="142">
        <v>58.35</v>
      </c>
      <c r="J33" s="143"/>
      <c r="K33" s="142"/>
      <c r="L33" s="141">
        <f t="shared" si="2"/>
        <v>129.972</v>
      </c>
      <c r="M33" s="147">
        <f t="shared" si="22"/>
        <v>0.6138091281199027</v>
      </c>
      <c r="N33" s="146">
        <v>208.14</v>
      </c>
      <c r="O33" s="142">
        <v>192.32999999999998</v>
      </c>
      <c r="P33" s="143"/>
      <c r="Q33" s="142"/>
      <c r="R33" s="141">
        <f t="shared" si="3"/>
        <v>400.46999999999997</v>
      </c>
      <c r="S33" s="145">
        <f t="shared" si="4"/>
        <v>0.004524717348939327</v>
      </c>
      <c r="T33" s="144">
        <v>153.137</v>
      </c>
      <c r="U33" s="142">
        <v>118.22800000000001</v>
      </c>
      <c r="V33" s="143"/>
      <c r="W33" s="142"/>
      <c r="X33" s="141">
        <f t="shared" si="5"/>
        <v>271.365</v>
      </c>
      <c r="Y33" s="140">
        <f>IF(ISERROR(R33/X33-1),"         /0",IF(R33/X33&gt;5,"  *  ",(R33/X33-1)))</f>
        <v>0.47576142833453083</v>
      </c>
    </row>
    <row r="34" spans="1:25" ht="18.75" customHeight="1">
      <c r="A34" s="148" t="s">
        <v>192</v>
      </c>
      <c r="B34" s="146">
        <v>62.155</v>
      </c>
      <c r="C34" s="142">
        <v>128.821</v>
      </c>
      <c r="D34" s="143">
        <v>0</v>
      </c>
      <c r="E34" s="142">
        <v>0</v>
      </c>
      <c r="F34" s="141">
        <f t="shared" si="0"/>
        <v>190.976</v>
      </c>
      <c r="G34" s="145">
        <f t="shared" si="1"/>
        <v>0.004141115824890664</v>
      </c>
      <c r="H34" s="144">
        <v>68.363</v>
      </c>
      <c r="I34" s="142">
        <v>120.927</v>
      </c>
      <c r="J34" s="143"/>
      <c r="K34" s="142"/>
      <c r="L34" s="141">
        <f t="shared" si="2"/>
        <v>189.29000000000002</v>
      </c>
      <c r="M34" s="147">
        <f t="shared" si="22"/>
        <v>0.0089069681441174</v>
      </c>
      <c r="N34" s="146">
        <v>118.40100000000001</v>
      </c>
      <c r="O34" s="142">
        <v>266.705</v>
      </c>
      <c r="P34" s="143"/>
      <c r="Q34" s="142"/>
      <c r="R34" s="141">
        <f t="shared" si="3"/>
        <v>385.106</v>
      </c>
      <c r="S34" s="145">
        <f t="shared" si="4"/>
        <v>0.004351126924315501</v>
      </c>
      <c r="T34" s="144">
        <v>149.07999999999998</v>
      </c>
      <c r="U34" s="142">
        <v>270.979</v>
      </c>
      <c r="V34" s="143"/>
      <c r="W34" s="142"/>
      <c r="X34" s="141">
        <f t="shared" si="5"/>
        <v>420.05899999999997</v>
      </c>
      <c r="Y34" s="140">
        <f>IF(ISERROR(R34/X34-1),"         /0",IF(R34/X34&gt;5,"  *  ",(R34/X34-1)))</f>
        <v>-0.08320973958420119</v>
      </c>
    </row>
    <row r="35" spans="1:25" ht="18.75" customHeight="1">
      <c r="A35" s="148" t="s">
        <v>188</v>
      </c>
      <c r="B35" s="146">
        <v>8.129</v>
      </c>
      <c r="C35" s="142">
        <v>175.858</v>
      </c>
      <c r="D35" s="143">
        <v>0</v>
      </c>
      <c r="E35" s="142">
        <v>0</v>
      </c>
      <c r="F35" s="141">
        <f t="shared" si="0"/>
        <v>183.987</v>
      </c>
      <c r="G35" s="145">
        <f t="shared" si="1"/>
        <v>0.003989566632844749</v>
      </c>
      <c r="H35" s="144">
        <v>26.2</v>
      </c>
      <c r="I35" s="142">
        <v>225.075</v>
      </c>
      <c r="J35" s="143"/>
      <c r="K35" s="142"/>
      <c r="L35" s="141">
        <f t="shared" si="2"/>
        <v>251.27499999999998</v>
      </c>
      <c r="M35" s="147">
        <f t="shared" si="22"/>
        <v>-0.26778628992140086</v>
      </c>
      <c r="N35" s="146">
        <v>12.157</v>
      </c>
      <c r="O35" s="142">
        <v>370.55</v>
      </c>
      <c r="P35" s="143"/>
      <c r="Q35" s="142"/>
      <c r="R35" s="141">
        <f t="shared" si="3"/>
        <v>382.707</v>
      </c>
      <c r="S35" s="145">
        <f t="shared" si="4"/>
        <v>0.004324021780559151</v>
      </c>
      <c r="T35" s="144">
        <v>31.162</v>
      </c>
      <c r="U35" s="142">
        <v>491.913</v>
      </c>
      <c r="V35" s="143"/>
      <c r="W35" s="142"/>
      <c r="X35" s="141">
        <f t="shared" si="5"/>
        <v>523.075</v>
      </c>
      <c r="Y35" s="140">
        <f>IF(ISERROR(R35/X35-1),"         /0",IF(R35/X35&gt;5,"  *  ",(R35/X35-1)))</f>
        <v>-0.26835157482196637</v>
      </c>
    </row>
    <row r="36" spans="1:25" ht="18.75" customHeight="1">
      <c r="A36" s="148" t="s">
        <v>186</v>
      </c>
      <c r="B36" s="146">
        <v>70.048</v>
      </c>
      <c r="C36" s="142">
        <v>50.194</v>
      </c>
      <c r="D36" s="143">
        <v>0</v>
      </c>
      <c r="E36" s="142">
        <v>0</v>
      </c>
      <c r="F36" s="141">
        <f t="shared" si="0"/>
        <v>120.242</v>
      </c>
      <c r="G36" s="145">
        <f t="shared" si="1"/>
        <v>0.0026073226427221394</v>
      </c>
      <c r="H36" s="144">
        <v>128.41499999999996</v>
      </c>
      <c r="I36" s="142">
        <v>130.157</v>
      </c>
      <c r="J36" s="143"/>
      <c r="K36" s="142"/>
      <c r="L36" s="141">
        <f t="shared" si="2"/>
        <v>258.572</v>
      </c>
      <c r="M36" s="147">
        <f t="shared" si="22"/>
        <v>-0.5349767182834955</v>
      </c>
      <c r="N36" s="146">
        <v>151.534</v>
      </c>
      <c r="O36" s="142">
        <v>104.21300000000001</v>
      </c>
      <c r="P36" s="143">
        <v>0</v>
      </c>
      <c r="Q36" s="142">
        <v>0</v>
      </c>
      <c r="R36" s="141">
        <f t="shared" si="3"/>
        <v>255.747</v>
      </c>
      <c r="S36" s="145">
        <f t="shared" si="4"/>
        <v>0.0028895619842664528</v>
      </c>
      <c r="T36" s="144">
        <v>249.31500000000003</v>
      </c>
      <c r="U36" s="142">
        <v>248.823</v>
      </c>
      <c r="V36" s="143"/>
      <c r="W36" s="142"/>
      <c r="X36" s="141">
        <f t="shared" si="5"/>
        <v>498.13800000000003</v>
      </c>
      <c r="Y36" s="140">
        <f>IF(ISERROR(R36/X36-1),"         /0",IF(R36/X36&gt;5,"  *  ",(R36/X36-1)))</f>
        <v>-0.4865940763402913</v>
      </c>
    </row>
    <row r="37" spans="1:25" ht="18.75" customHeight="1" thickBot="1">
      <c r="A37" s="139" t="s">
        <v>172</v>
      </c>
      <c r="B37" s="137">
        <v>358.811</v>
      </c>
      <c r="C37" s="133">
        <v>179.95399999999998</v>
      </c>
      <c r="D37" s="134">
        <v>9.126</v>
      </c>
      <c r="E37" s="133">
        <v>76.689</v>
      </c>
      <c r="F37" s="132">
        <f t="shared" si="0"/>
        <v>624.5799999999999</v>
      </c>
      <c r="G37" s="136">
        <f t="shared" si="1"/>
        <v>0.013543367344117643</v>
      </c>
      <c r="H37" s="135">
        <v>569.814</v>
      </c>
      <c r="I37" s="133">
        <v>237.301</v>
      </c>
      <c r="J37" s="134">
        <v>3064.509</v>
      </c>
      <c r="K37" s="133">
        <v>892.875</v>
      </c>
      <c r="L37" s="132">
        <f t="shared" si="2"/>
        <v>4764.499</v>
      </c>
      <c r="M37" s="138">
        <f t="shared" si="22"/>
        <v>-0.8689096167299017</v>
      </c>
      <c r="N37" s="137">
        <v>784.559</v>
      </c>
      <c r="O37" s="133">
        <v>384.202</v>
      </c>
      <c r="P37" s="134">
        <v>202.22799999999998</v>
      </c>
      <c r="Q37" s="133">
        <v>137.357</v>
      </c>
      <c r="R37" s="132">
        <f t="shared" si="3"/>
        <v>1508.346</v>
      </c>
      <c r="S37" s="136">
        <f t="shared" si="4"/>
        <v>0.017042073849235246</v>
      </c>
      <c r="T37" s="135">
        <v>938.5259999999998</v>
      </c>
      <c r="U37" s="133">
        <v>478.68600000000004</v>
      </c>
      <c r="V37" s="134">
        <v>6138.462</v>
      </c>
      <c r="W37" s="133">
        <v>1846.0409999999997</v>
      </c>
      <c r="X37" s="132">
        <f t="shared" si="5"/>
        <v>9401.715</v>
      </c>
      <c r="Y37" s="131">
        <f>IF(ISERROR(R37/X37-1),"         /0",IF(R37/X37&gt;5,"  *  ",(R37/X37-1)))</f>
        <v>-0.8395669300760553</v>
      </c>
    </row>
    <row r="38" ht="15" thickTop="1">
      <c r="A38" s="122" t="s">
        <v>43</v>
      </c>
    </row>
    <row r="39" ht="14.25">
      <c r="A39" s="122" t="s">
        <v>42</v>
      </c>
    </row>
    <row r="40" ht="14.25">
      <c r="A40" s="129" t="s">
        <v>29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38:Y65536 M38:M65536 Y3 M3">
    <cfRule type="cellIs" priority="6" dxfId="90" operator="lessThan" stopIfTrue="1">
      <formula>0</formula>
    </cfRule>
  </conditionalFormatting>
  <conditionalFormatting sqref="M9:M37 Y9:Y37">
    <cfRule type="cellIs" priority="7" dxfId="90" operator="lessThan">
      <formula>0</formula>
    </cfRule>
    <cfRule type="cellIs" priority="8" dxfId="92" operator="greaterThanOrEqual" stopIfTrue="1">
      <formula>0</formula>
    </cfRule>
  </conditionalFormatting>
  <conditionalFormatting sqref="G6:G8">
    <cfRule type="cellIs" priority="2" dxfId="90" operator="lessThan" stopIfTrue="1">
      <formula>0</formula>
    </cfRule>
  </conditionalFormatting>
  <conditionalFormatting sqref="S6:S8">
    <cfRule type="cellIs" priority="1" dxfId="90" operator="lessThan" stopIfTrue="1">
      <formula>0</formula>
    </cfRule>
  </conditionalFormatting>
  <conditionalFormatting sqref="M5:M8 Y5:Y8">
    <cfRule type="cellIs" priority="3" dxfId="90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52"/>
  <sheetViews>
    <sheetView showGridLines="0" zoomScale="88" zoomScaleNormal="88" zoomScalePageLayoutView="0" workbookViewId="0" topLeftCell="A28">
      <selection activeCell="A38" sqref="A38:Q50"/>
    </sheetView>
  </sheetViews>
  <sheetFormatPr defaultColWidth="9.140625" defaultRowHeight="15"/>
  <cols>
    <col min="1" max="1" width="15.8515625" style="187" customWidth="1"/>
    <col min="2" max="3" width="12.28125" style="187" customWidth="1"/>
    <col min="4" max="4" width="10.57421875" style="187" customWidth="1"/>
    <col min="5" max="5" width="10.28125" style="187" bestFit="1" customWidth="1"/>
    <col min="6" max="6" width="11.57421875" style="187" customWidth="1"/>
    <col min="7" max="7" width="12.7109375" style="187" customWidth="1"/>
    <col min="8" max="8" width="10.57421875" style="187" customWidth="1"/>
    <col min="9" max="9" width="9.00390625" style="187" customWidth="1"/>
    <col min="10" max="10" width="12.8515625" style="187" customWidth="1"/>
    <col min="11" max="12" width="12.421875" style="187" customWidth="1"/>
    <col min="13" max="13" width="10.57421875" style="187" customWidth="1"/>
    <col min="14" max="15" width="11.57421875" style="187" customWidth="1"/>
    <col min="16" max="16" width="13.28125" style="187" customWidth="1"/>
    <col min="17" max="17" width="10.28125" style="187" customWidth="1"/>
    <col min="18" max="16384" width="9.140625" style="187" customWidth="1"/>
  </cols>
  <sheetData>
    <row r="1" spans="14:17" ht="18.75" thickBot="1">
      <c r="N1" s="528" t="s">
        <v>28</v>
      </c>
      <c r="O1" s="529"/>
      <c r="P1" s="529"/>
      <c r="Q1" s="530"/>
    </row>
    <row r="2" ht="3.75" customHeight="1" thickBot="1"/>
    <row r="3" spans="1:17" ht="24" customHeight="1" thickTop="1">
      <c r="A3" s="589" t="s">
        <v>52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1"/>
    </row>
    <row r="4" spans="1:17" ht="18.75" customHeight="1" thickBot="1">
      <c r="A4" s="581" t="s">
        <v>38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3"/>
    </row>
    <row r="5" spans="1:17" s="454" customFormat="1" ht="20.25" customHeight="1" thickBot="1">
      <c r="A5" s="578" t="s">
        <v>146</v>
      </c>
      <c r="B5" s="584" t="s">
        <v>36</v>
      </c>
      <c r="C5" s="585"/>
      <c r="D5" s="585"/>
      <c r="E5" s="585"/>
      <c r="F5" s="586"/>
      <c r="G5" s="586"/>
      <c r="H5" s="586"/>
      <c r="I5" s="587"/>
      <c r="J5" s="585" t="s">
        <v>35</v>
      </c>
      <c r="K5" s="585"/>
      <c r="L5" s="585"/>
      <c r="M5" s="585"/>
      <c r="N5" s="585"/>
      <c r="O5" s="585"/>
      <c r="P5" s="585"/>
      <c r="Q5" s="588"/>
    </row>
    <row r="6" spans="1:17" s="397" customFormat="1" ht="28.5" customHeight="1" thickBot="1">
      <c r="A6" s="579"/>
      <c r="B6" s="518" t="s">
        <v>154</v>
      </c>
      <c r="C6" s="519"/>
      <c r="D6" s="520"/>
      <c r="E6" s="524" t="s">
        <v>34</v>
      </c>
      <c r="F6" s="518" t="s">
        <v>155</v>
      </c>
      <c r="G6" s="519"/>
      <c r="H6" s="520"/>
      <c r="I6" s="526" t="s">
        <v>33</v>
      </c>
      <c r="J6" s="518" t="s">
        <v>156</v>
      </c>
      <c r="K6" s="519"/>
      <c r="L6" s="520"/>
      <c r="M6" s="524" t="s">
        <v>34</v>
      </c>
      <c r="N6" s="518" t="s">
        <v>157</v>
      </c>
      <c r="O6" s="519"/>
      <c r="P6" s="520"/>
      <c r="Q6" s="524" t="s">
        <v>33</v>
      </c>
    </row>
    <row r="7" spans="1:17" s="211" customFormat="1" ht="22.5" customHeight="1" thickBot="1">
      <c r="A7" s="580"/>
      <c r="B7" s="120" t="s">
        <v>22</v>
      </c>
      <c r="C7" s="117" t="s">
        <v>21</v>
      </c>
      <c r="D7" s="117" t="s">
        <v>17</v>
      </c>
      <c r="E7" s="525"/>
      <c r="F7" s="120" t="s">
        <v>22</v>
      </c>
      <c r="G7" s="118" t="s">
        <v>21</v>
      </c>
      <c r="H7" s="117" t="s">
        <v>17</v>
      </c>
      <c r="I7" s="527"/>
      <c r="J7" s="120" t="s">
        <v>22</v>
      </c>
      <c r="K7" s="117" t="s">
        <v>21</v>
      </c>
      <c r="L7" s="118" t="s">
        <v>17</v>
      </c>
      <c r="M7" s="525"/>
      <c r="N7" s="119" t="s">
        <v>22</v>
      </c>
      <c r="O7" s="118" t="s">
        <v>21</v>
      </c>
      <c r="P7" s="117" t="s">
        <v>17</v>
      </c>
      <c r="Q7" s="525"/>
    </row>
    <row r="8" spans="1:17" s="203" customFormat="1" ht="18" customHeight="1" thickBot="1">
      <c r="A8" s="210" t="s">
        <v>51</v>
      </c>
      <c r="B8" s="209">
        <f>SUM(B9:B50)</f>
        <v>1131090</v>
      </c>
      <c r="C8" s="205">
        <f>SUM(C9:C50)</f>
        <v>65651</v>
      </c>
      <c r="D8" s="205">
        <f aca="true" t="shared" si="0" ref="D8:D50">C8+B8</f>
        <v>1196741</v>
      </c>
      <c r="E8" s="206">
        <f aca="true" t="shared" si="1" ref="E8:E50">D8/$D$8</f>
        <v>1</v>
      </c>
      <c r="F8" s="205">
        <f>SUM(F9:F50)</f>
        <v>967960</v>
      </c>
      <c r="G8" s="205">
        <f>SUM(G9:G50)</f>
        <v>56407</v>
      </c>
      <c r="H8" s="205">
        <f aca="true" t="shared" si="2" ref="H8:H50">G8+F8</f>
        <v>1024367</v>
      </c>
      <c r="I8" s="208">
        <f aca="true" t="shared" si="3" ref="I8:I50">(D8/H8-1)</f>
        <v>0.16827367535268123</v>
      </c>
      <c r="J8" s="207">
        <f>SUM(J9:J50)</f>
        <v>2404800</v>
      </c>
      <c r="K8" s="205">
        <f>SUM(K9:K50)</f>
        <v>146495</v>
      </c>
      <c r="L8" s="205">
        <f aca="true" t="shared" si="4" ref="L8:L50">K8+J8</f>
        <v>2551295</v>
      </c>
      <c r="M8" s="206">
        <f aca="true" t="shared" si="5" ref="M8:M50">(L8/$L$8)</f>
        <v>1</v>
      </c>
      <c r="N8" s="205">
        <f>SUM(N9:N50)</f>
        <v>2105359</v>
      </c>
      <c r="O8" s="205">
        <f>SUM(O9:O50)</f>
        <v>151532</v>
      </c>
      <c r="P8" s="205">
        <f aca="true" t="shared" si="6" ref="P8:P50">O8+N8</f>
        <v>2256891</v>
      </c>
      <c r="Q8" s="204">
        <f aca="true" t="shared" si="7" ref="Q8:Q50">(L8/P8-1)</f>
        <v>0.13044670743957054</v>
      </c>
    </row>
    <row r="9" spans="1:17" s="188" customFormat="1" ht="18" customHeight="1" thickTop="1">
      <c r="A9" s="202" t="s">
        <v>217</v>
      </c>
      <c r="B9" s="201">
        <v>149690</v>
      </c>
      <c r="C9" s="197">
        <v>280</v>
      </c>
      <c r="D9" s="197">
        <f t="shared" si="0"/>
        <v>149970</v>
      </c>
      <c r="E9" s="200">
        <f t="shared" si="1"/>
        <v>0.12531533556550664</v>
      </c>
      <c r="F9" s="198">
        <v>129059</v>
      </c>
      <c r="G9" s="197">
        <v>127</v>
      </c>
      <c r="H9" s="197">
        <f t="shared" si="2"/>
        <v>129186</v>
      </c>
      <c r="I9" s="199">
        <f t="shared" si="3"/>
        <v>0.1608843063489851</v>
      </c>
      <c r="J9" s="198">
        <v>295355</v>
      </c>
      <c r="K9" s="197">
        <v>455</v>
      </c>
      <c r="L9" s="197">
        <f t="shared" si="4"/>
        <v>295810</v>
      </c>
      <c r="M9" s="199">
        <f t="shared" si="5"/>
        <v>0.11594503967592928</v>
      </c>
      <c r="N9" s="198">
        <v>256610</v>
      </c>
      <c r="O9" s="197">
        <v>386</v>
      </c>
      <c r="P9" s="197">
        <f t="shared" si="6"/>
        <v>256996</v>
      </c>
      <c r="Q9" s="196">
        <f t="shared" si="7"/>
        <v>0.1510295880091519</v>
      </c>
    </row>
    <row r="10" spans="1:17" s="188" customFormat="1" ht="18" customHeight="1">
      <c r="A10" s="202" t="s">
        <v>218</v>
      </c>
      <c r="B10" s="201">
        <v>115848</v>
      </c>
      <c r="C10" s="197">
        <v>214</v>
      </c>
      <c r="D10" s="197">
        <f t="shared" si="0"/>
        <v>116062</v>
      </c>
      <c r="E10" s="200">
        <f t="shared" si="1"/>
        <v>0.09698171951992954</v>
      </c>
      <c r="F10" s="198">
        <v>111115</v>
      </c>
      <c r="G10" s="197">
        <v>30</v>
      </c>
      <c r="H10" s="197">
        <f t="shared" si="2"/>
        <v>111145</v>
      </c>
      <c r="I10" s="199">
        <f t="shared" si="3"/>
        <v>0.044239506950380036</v>
      </c>
      <c r="J10" s="198">
        <v>235377</v>
      </c>
      <c r="K10" s="197">
        <v>268</v>
      </c>
      <c r="L10" s="197">
        <f t="shared" si="4"/>
        <v>235645</v>
      </c>
      <c r="M10" s="199">
        <f t="shared" si="5"/>
        <v>0.09236289805765308</v>
      </c>
      <c r="N10" s="198">
        <v>226794</v>
      </c>
      <c r="O10" s="197">
        <v>288</v>
      </c>
      <c r="P10" s="197">
        <f t="shared" si="6"/>
        <v>227082</v>
      </c>
      <c r="Q10" s="196">
        <f t="shared" si="7"/>
        <v>0.0377088452629446</v>
      </c>
    </row>
    <row r="11" spans="1:17" s="188" customFormat="1" ht="18" customHeight="1">
      <c r="A11" s="202" t="s">
        <v>219</v>
      </c>
      <c r="B11" s="201">
        <v>103041</v>
      </c>
      <c r="C11" s="197">
        <v>586</v>
      </c>
      <c r="D11" s="197">
        <f t="shared" si="0"/>
        <v>103627</v>
      </c>
      <c r="E11" s="200">
        <f t="shared" si="1"/>
        <v>0.08659100005765659</v>
      </c>
      <c r="F11" s="198">
        <v>83690</v>
      </c>
      <c r="G11" s="197">
        <v>7</v>
      </c>
      <c r="H11" s="197">
        <f t="shared" si="2"/>
        <v>83697</v>
      </c>
      <c r="I11" s="199">
        <f t="shared" si="3"/>
        <v>0.23812084065139727</v>
      </c>
      <c r="J11" s="198">
        <v>231447</v>
      </c>
      <c r="K11" s="197">
        <v>2124</v>
      </c>
      <c r="L11" s="197">
        <f t="shared" si="4"/>
        <v>233571</v>
      </c>
      <c r="M11" s="199">
        <f t="shared" si="5"/>
        <v>0.0915499775604154</v>
      </c>
      <c r="N11" s="198">
        <v>196731</v>
      </c>
      <c r="O11" s="197">
        <v>2608</v>
      </c>
      <c r="P11" s="197">
        <f t="shared" si="6"/>
        <v>199339</v>
      </c>
      <c r="Q11" s="196">
        <f t="shared" si="7"/>
        <v>0.17172755958442654</v>
      </c>
    </row>
    <row r="12" spans="1:17" s="188" customFormat="1" ht="18" customHeight="1">
      <c r="A12" s="202" t="s">
        <v>220</v>
      </c>
      <c r="B12" s="201">
        <v>78901</v>
      </c>
      <c r="C12" s="197">
        <v>1695</v>
      </c>
      <c r="D12" s="197">
        <f t="shared" si="0"/>
        <v>80596</v>
      </c>
      <c r="E12" s="200">
        <f aca="true" t="shared" si="8" ref="E12:E27">D12/$D$8</f>
        <v>0.06734623448181352</v>
      </c>
      <c r="F12" s="198">
        <v>64915</v>
      </c>
      <c r="G12" s="197">
        <v>26</v>
      </c>
      <c r="H12" s="197">
        <f t="shared" si="2"/>
        <v>64941</v>
      </c>
      <c r="I12" s="199">
        <f aca="true" t="shared" si="9" ref="I12:I27">(D12/H12-1)</f>
        <v>0.24106496666204702</v>
      </c>
      <c r="J12" s="198">
        <v>167463</v>
      </c>
      <c r="K12" s="197">
        <v>1867</v>
      </c>
      <c r="L12" s="197">
        <f t="shared" si="4"/>
        <v>169330</v>
      </c>
      <c r="M12" s="199">
        <f aca="true" t="shared" si="10" ref="M12:M27">(L12/$L$8)</f>
        <v>0.06637021590995945</v>
      </c>
      <c r="N12" s="198">
        <v>149696</v>
      </c>
      <c r="O12" s="197">
        <v>1650</v>
      </c>
      <c r="P12" s="197">
        <f t="shared" si="6"/>
        <v>151346</v>
      </c>
      <c r="Q12" s="196">
        <f aca="true" t="shared" si="11" ref="Q12:Q27">(L12/P12-1)</f>
        <v>0.1188270585281408</v>
      </c>
    </row>
    <row r="13" spans="1:17" s="188" customFormat="1" ht="18" customHeight="1">
      <c r="A13" s="202" t="s">
        <v>221</v>
      </c>
      <c r="B13" s="201">
        <v>58772</v>
      </c>
      <c r="C13" s="197">
        <v>50</v>
      </c>
      <c r="D13" s="197">
        <f t="shared" si="0"/>
        <v>58822</v>
      </c>
      <c r="E13" s="200">
        <f t="shared" si="8"/>
        <v>0.04915182148852592</v>
      </c>
      <c r="F13" s="198">
        <v>49054</v>
      </c>
      <c r="G13" s="197">
        <v>97</v>
      </c>
      <c r="H13" s="197">
        <f t="shared" si="2"/>
        <v>49151</v>
      </c>
      <c r="I13" s="199">
        <f t="shared" si="9"/>
        <v>0.1967610018107464</v>
      </c>
      <c r="J13" s="198">
        <v>119494</v>
      </c>
      <c r="K13" s="197">
        <v>139</v>
      </c>
      <c r="L13" s="197">
        <f t="shared" si="4"/>
        <v>119633</v>
      </c>
      <c r="M13" s="199">
        <f t="shared" si="10"/>
        <v>0.04689108864321844</v>
      </c>
      <c r="N13" s="198">
        <v>100111</v>
      </c>
      <c r="O13" s="197">
        <v>1452</v>
      </c>
      <c r="P13" s="197">
        <f t="shared" si="6"/>
        <v>101563</v>
      </c>
      <c r="Q13" s="196">
        <f t="shared" si="11"/>
        <v>0.17791912409046606</v>
      </c>
    </row>
    <row r="14" spans="1:17" s="188" customFormat="1" ht="18" customHeight="1">
      <c r="A14" s="202" t="s">
        <v>222</v>
      </c>
      <c r="B14" s="201">
        <v>55782</v>
      </c>
      <c r="C14" s="197">
        <v>0</v>
      </c>
      <c r="D14" s="197">
        <f t="shared" si="0"/>
        <v>55782</v>
      </c>
      <c r="E14" s="200">
        <f t="shared" si="8"/>
        <v>0.046611589307962206</v>
      </c>
      <c r="F14" s="198">
        <v>44607</v>
      </c>
      <c r="G14" s="197">
        <v>21</v>
      </c>
      <c r="H14" s="197">
        <f t="shared" si="2"/>
        <v>44628</v>
      </c>
      <c r="I14" s="199">
        <f t="shared" si="9"/>
        <v>0.24993277762839483</v>
      </c>
      <c r="J14" s="198">
        <v>130571</v>
      </c>
      <c r="K14" s="197">
        <v>1002</v>
      </c>
      <c r="L14" s="197">
        <f t="shared" si="4"/>
        <v>131573</v>
      </c>
      <c r="M14" s="199">
        <f t="shared" si="10"/>
        <v>0.051571064890575176</v>
      </c>
      <c r="N14" s="198">
        <v>105759</v>
      </c>
      <c r="O14" s="197">
        <v>6216</v>
      </c>
      <c r="P14" s="197">
        <f t="shared" si="6"/>
        <v>111975</v>
      </c>
      <c r="Q14" s="196">
        <f t="shared" si="11"/>
        <v>0.17502121009153826</v>
      </c>
    </row>
    <row r="15" spans="1:17" s="188" customFormat="1" ht="18" customHeight="1">
      <c r="A15" s="202" t="s">
        <v>223</v>
      </c>
      <c r="B15" s="201">
        <v>40414</v>
      </c>
      <c r="C15" s="197">
        <v>166</v>
      </c>
      <c r="D15" s="197">
        <f>C15+B15</f>
        <v>40580</v>
      </c>
      <c r="E15" s="200">
        <f t="shared" si="8"/>
        <v>0.033908757199761684</v>
      </c>
      <c r="F15" s="198">
        <v>33398</v>
      </c>
      <c r="G15" s="197">
        <v>7</v>
      </c>
      <c r="H15" s="197">
        <f>G15+F15</f>
        <v>33405</v>
      </c>
      <c r="I15" s="199">
        <f t="shared" si="9"/>
        <v>0.2147882053584793</v>
      </c>
      <c r="J15" s="198">
        <v>84155</v>
      </c>
      <c r="K15" s="197">
        <v>765</v>
      </c>
      <c r="L15" s="197">
        <f>K15+J15</f>
        <v>84920</v>
      </c>
      <c r="M15" s="199">
        <f t="shared" si="10"/>
        <v>0.033285057196443375</v>
      </c>
      <c r="N15" s="198">
        <v>67150</v>
      </c>
      <c r="O15" s="197">
        <v>532</v>
      </c>
      <c r="P15" s="197">
        <f>O15+N15</f>
        <v>67682</v>
      </c>
      <c r="Q15" s="196">
        <f t="shared" si="11"/>
        <v>0.25469105522886437</v>
      </c>
    </row>
    <row r="16" spans="1:17" s="188" customFormat="1" ht="18" customHeight="1">
      <c r="A16" s="202" t="s">
        <v>224</v>
      </c>
      <c r="B16" s="201">
        <v>38592</v>
      </c>
      <c r="C16" s="197">
        <v>318</v>
      </c>
      <c r="D16" s="197">
        <f>C16+B16</f>
        <v>38910</v>
      </c>
      <c r="E16" s="200">
        <f t="shared" si="8"/>
        <v>0.032513300705833595</v>
      </c>
      <c r="F16" s="198">
        <v>36181</v>
      </c>
      <c r="G16" s="197">
        <v>89</v>
      </c>
      <c r="H16" s="197">
        <f>G16+F16</f>
        <v>36270</v>
      </c>
      <c r="I16" s="199">
        <f t="shared" si="9"/>
        <v>0.07278742762613732</v>
      </c>
      <c r="J16" s="198">
        <v>87330</v>
      </c>
      <c r="K16" s="197">
        <v>963</v>
      </c>
      <c r="L16" s="197">
        <f>K16+J16</f>
        <v>88293</v>
      </c>
      <c r="M16" s="199">
        <f t="shared" si="10"/>
        <v>0.03460713088843117</v>
      </c>
      <c r="N16" s="198">
        <v>78454</v>
      </c>
      <c r="O16" s="197">
        <v>314</v>
      </c>
      <c r="P16" s="197">
        <f>O16+N16</f>
        <v>78768</v>
      </c>
      <c r="Q16" s="196">
        <f t="shared" si="11"/>
        <v>0.12092474101157835</v>
      </c>
    </row>
    <row r="17" spans="1:17" s="188" customFormat="1" ht="18" customHeight="1">
      <c r="A17" s="202" t="s">
        <v>225</v>
      </c>
      <c r="B17" s="201">
        <v>29251</v>
      </c>
      <c r="C17" s="197">
        <v>9644</v>
      </c>
      <c r="D17" s="197">
        <f>C17+B17</f>
        <v>38895</v>
      </c>
      <c r="E17" s="200">
        <f t="shared" si="8"/>
        <v>0.03250076666546897</v>
      </c>
      <c r="F17" s="198">
        <v>24617</v>
      </c>
      <c r="G17" s="197">
        <v>4712</v>
      </c>
      <c r="H17" s="197">
        <f>G17+F17</f>
        <v>29329</v>
      </c>
      <c r="I17" s="199">
        <f t="shared" si="9"/>
        <v>0.32616181935967803</v>
      </c>
      <c r="J17" s="198">
        <v>67523</v>
      </c>
      <c r="K17" s="197">
        <v>26335</v>
      </c>
      <c r="L17" s="197">
        <f>K17+J17</f>
        <v>93858</v>
      </c>
      <c r="M17" s="199">
        <f t="shared" si="10"/>
        <v>0.03678837609919668</v>
      </c>
      <c r="N17" s="198">
        <v>60159</v>
      </c>
      <c r="O17" s="197">
        <v>18523</v>
      </c>
      <c r="P17" s="197">
        <f>O17+N17</f>
        <v>78682</v>
      </c>
      <c r="Q17" s="196">
        <f t="shared" si="11"/>
        <v>0.19287765943926183</v>
      </c>
    </row>
    <row r="18" spans="1:17" s="188" customFormat="1" ht="18" customHeight="1">
      <c r="A18" s="202" t="s">
        <v>226</v>
      </c>
      <c r="B18" s="201">
        <v>28167</v>
      </c>
      <c r="C18" s="197">
        <v>4</v>
      </c>
      <c r="D18" s="197">
        <f t="shared" si="0"/>
        <v>28171</v>
      </c>
      <c r="E18" s="200">
        <f t="shared" si="8"/>
        <v>0.023539763407454076</v>
      </c>
      <c r="F18" s="198">
        <v>25164</v>
      </c>
      <c r="G18" s="197">
        <v>12</v>
      </c>
      <c r="H18" s="197">
        <f t="shared" si="2"/>
        <v>25176</v>
      </c>
      <c r="I18" s="199">
        <f t="shared" si="9"/>
        <v>0.11896250397203678</v>
      </c>
      <c r="J18" s="198">
        <v>63406</v>
      </c>
      <c r="K18" s="197">
        <v>264</v>
      </c>
      <c r="L18" s="197">
        <f t="shared" si="4"/>
        <v>63670</v>
      </c>
      <c r="M18" s="199">
        <f t="shared" si="10"/>
        <v>0.024955953741139302</v>
      </c>
      <c r="N18" s="198">
        <v>60532</v>
      </c>
      <c r="O18" s="197">
        <v>304</v>
      </c>
      <c r="P18" s="197">
        <f t="shared" si="6"/>
        <v>60836</v>
      </c>
      <c r="Q18" s="196">
        <f t="shared" si="11"/>
        <v>0.04658425932013932</v>
      </c>
    </row>
    <row r="19" spans="1:17" s="188" customFormat="1" ht="18" customHeight="1">
      <c r="A19" s="202" t="s">
        <v>227</v>
      </c>
      <c r="B19" s="201">
        <v>24498</v>
      </c>
      <c r="C19" s="197">
        <v>1690</v>
      </c>
      <c r="D19" s="197">
        <f>C19+B19</f>
        <v>26188</v>
      </c>
      <c r="E19" s="200">
        <f t="shared" si="8"/>
        <v>0.021882763271250837</v>
      </c>
      <c r="F19" s="198">
        <v>16703</v>
      </c>
      <c r="G19" s="197">
        <v>1629</v>
      </c>
      <c r="H19" s="197">
        <f>G19+F19</f>
        <v>18332</v>
      </c>
      <c r="I19" s="199">
        <f t="shared" si="9"/>
        <v>0.42854025747327085</v>
      </c>
      <c r="J19" s="198">
        <v>46802</v>
      </c>
      <c r="K19" s="197">
        <v>3234</v>
      </c>
      <c r="L19" s="197">
        <f>K19+J19</f>
        <v>50036</v>
      </c>
      <c r="M19" s="199">
        <f t="shared" si="10"/>
        <v>0.01961200096421621</v>
      </c>
      <c r="N19" s="198">
        <v>30907</v>
      </c>
      <c r="O19" s="197">
        <v>2789</v>
      </c>
      <c r="P19" s="197">
        <f>O19+N19</f>
        <v>33696</v>
      </c>
      <c r="Q19" s="196">
        <f t="shared" si="11"/>
        <v>0.48492402659069334</v>
      </c>
    </row>
    <row r="20" spans="1:17" s="188" customFormat="1" ht="18" customHeight="1">
      <c r="A20" s="202" t="s">
        <v>228</v>
      </c>
      <c r="B20" s="201">
        <v>17372</v>
      </c>
      <c r="C20" s="197">
        <v>330</v>
      </c>
      <c r="D20" s="197">
        <f>C20+B20</f>
        <v>17702</v>
      </c>
      <c r="E20" s="200">
        <f t="shared" si="8"/>
        <v>0.014791838835637786</v>
      </c>
      <c r="F20" s="198">
        <v>14542</v>
      </c>
      <c r="G20" s="197">
        <v>751</v>
      </c>
      <c r="H20" s="197">
        <f>G20+F20</f>
        <v>15293</v>
      </c>
      <c r="I20" s="199">
        <f t="shared" si="9"/>
        <v>0.1575230497613287</v>
      </c>
      <c r="J20" s="198">
        <v>33167</v>
      </c>
      <c r="K20" s="197">
        <v>587</v>
      </c>
      <c r="L20" s="197">
        <f>K20+J20</f>
        <v>33754</v>
      </c>
      <c r="M20" s="199">
        <f t="shared" si="10"/>
        <v>0.013230143907309817</v>
      </c>
      <c r="N20" s="198">
        <v>26479</v>
      </c>
      <c r="O20" s="197">
        <v>1500</v>
      </c>
      <c r="P20" s="197">
        <f>O20+N20</f>
        <v>27979</v>
      </c>
      <c r="Q20" s="196">
        <f t="shared" si="11"/>
        <v>0.20640480360270197</v>
      </c>
    </row>
    <row r="21" spans="1:17" s="188" customFormat="1" ht="18" customHeight="1">
      <c r="A21" s="202" t="s">
        <v>229</v>
      </c>
      <c r="B21" s="201">
        <v>17195</v>
      </c>
      <c r="C21" s="197">
        <v>22</v>
      </c>
      <c r="D21" s="197">
        <f>C21+B21</f>
        <v>17217</v>
      </c>
      <c r="E21" s="200">
        <f t="shared" si="8"/>
        <v>0.014386571530514957</v>
      </c>
      <c r="F21" s="198">
        <v>13135</v>
      </c>
      <c r="G21" s="197">
        <v>3</v>
      </c>
      <c r="H21" s="197">
        <f>G21+F21</f>
        <v>13138</v>
      </c>
      <c r="I21" s="199">
        <f t="shared" si="9"/>
        <v>0.31047343583498255</v>
      </c>
      <c r="J21" s="198">
        <v>39247</v>
      </c>
      <c r="K21" s="197">
        <v>126</v>
      </c>
      <c r="L21" s="197">
        <f>K21+J21</f>
        <v>39373</v>
      </c>
      <c r="M21" s="199">
        <f t="shared" si="10"/>
        <v>0.015432554839797044</v>
      </c>
      <c r="N21" s="198">
        <v>30862</v>
      </c>
      <c r="O21" s="197">
        <v>804</v>
      </c>
      <c r="P21" s="197">
        <f>O21+N21</f>
        <v>31666</v>
      </c>
      <c r="Q21" s="196">
        <f t="shared" si="11"/>
        <v>0.24338407124360506</v>
      </c>
    </row>
    <row r="22" spans="1:17" s="188" customFormat="1" ht="18" customHeight="1">
      <c r="A22" s="202" t="s">
        <v>230</v>
      </c>
      <c r="B22" s="201">
        <v>16921</v>
      </c>
      <c r="C22" s="197">
        <v>131</v>
      </c>
      <c r="D22" s="197">
        <f>C22+B22</f>
        <v>17052</v>
      </c>
      <c r="E22" s="200">
        <f t="shared" si="8"/>
        <v>0.014248697086504097</v>
      </c>
      <c r="F22" s="198">
        <v>12189</v>
      </c>
      <c r="G22" s="197">
        <v>2</v>
      </c>
      <c r="H22" s="197">
        <f>G22+F22</f>
        <v>12191</v>
      </c>
      <c r="I22" s="199">
        <f t="shared" si="9"/>
        <v>0.3987367730292839</v>
      </c>
      <c r="J22" s="198">
        <v>37491</v>
      </c>
      <c r="K22" s="197">
        <v>381</v>
      </c>
      <c r="L22" s="197">
        <f>K22+J22</f>
        <v>37872</v>
      </c>
      <c r="M22" s="199">
        <f t="shared" si="10"/>
        <v>0.01484422616749533</v>
      </c>
      <c r="N22" s="198">
        <v>24913</v>
      </c>
      <c r="O22" s="197">
        <v>1085</v>
      </c>
      <c r="P22" s="197">
        <f>O22+N22</f>
        <v>25998</v>
      </c>
      <c r="Q22" s="196">
        <f t="shared" si="11"/>
        <v>0.4567274405723518</v>
      </c>
    </row>
    <row r="23" spans="1:17" s="188" customFormat="1" ht="18" customHeight="1">
      <c r="A23" s="202" t="s">
        <v>231</v>
      </c>
      <c r="B23" s="201">
        <v>16853</v>
      </c>
      <c r="C23" s="197">
        <v>2</v>
      </c>
      <c r="D23" s="197">
        <f>C23+B23</f>
        <v>16855</v>
      </c>
      <c r="E23" s="200">
        <f t="shared" si="8"/>
        <v>0.014084083356382041</v>
      </c>
      <c r="F23" s="198">
        <v>15392</v>
      </c>
      <c r="G23" s="197">
        <v>56</v>
      </c>
      <c r="H23" s="197">
        <f>G23+F23</f>
        <v>15448</v>
      </c>
      <c r="I23" s="199">
        <f t="shared" si="9"/>
        <v>0.0910797514241326</v>
      </c>
      <c r="J23" s="198">
        <v>38029</v>
      </c>
      <c r="K23" s="197">
        <v>11</v>
      </c>
      <c r="L23" s="197">
        <f>K23+J23</f>
        <v>38040</v>
      </c>
      <c r="M23" s="199">
        <f t="shared" si="10"/>
        <v>0.01491007507951844</v>
      </c>
      <c r="N23" s="198">
        <v>35130</v>
      </c>
      <c r="O23" s="197">
        <v>77</v>
      </c>
      <c r="P23" s="197">
        <f>O23+N23</f>
        <v>35207</v>
      </c>
      <c r="Q23" s="196">
        <f t="shared" si="11"/>
        <v>0.08046695259465442</v>
      </c>
    </row>
    <row r="24" spans="1:17" s="188" customFormat="1" ht="18" customHeight="1">
      <c r="A24" s="202" t="s">
        <v>232</v>
      </c>
      <c r="B24" s="201">
        <v>15380</v>
      </c>
      <c r="C24" s="197">
        <v>17</v>
      </c>
      <c r="D24" s="197">
        <f t="shared" si="0"/>
        <v>15397</v>
      </c>
      <c r="E24" s="200">
        <f t="shared" si="8"/>
        <v>0.012865774632940629</v>
      </c>
      <c r="F24" s="198">
        <v>13918</v>
      </c>
      <c r="G24" s="197">
        <v>44</v>
      </c>
      <c r="H24" s="197">
        <f t="shared" si="2"/>
        <v>13962</v>
      </c>
      <c r="I24" s="199">
        <f t="shared" si="9"/>
        <v>0.10277897149405524</v>
      </c>
      <c r="J24" s="198">
        <v>32201</v>
      </c>
      <c r="K24" s="197">
        <v>30</v>
      </c>
      <c r="L24" s="197">
        <f t="shared" si="4"/>
        <v>32231</v>
      </c>
      <c r="M24" s="199">
        <f t="shared" si="10"/>
        <v>0.012633192163195554</v>
      </c>
      <c r="N24" s="198">
        <v>28181</v>
      </c>
      <c r="O24" s="197">
        <v>167</v>
      </c>
      <c r="P24" s="197">
        <f t="shared" si="6"/>
        <v>28348</v>
      </c>
      <c r="Q24" s="196">
        <f t="shared" si="11"/>
        <v>0.1369761535205305</v>
      </c>
    </row>
    <row r="25" spans="1:17" s="188" customFormat="1" ht="18" customHeight="1">
      <c r="A25" s="202" t="s">
        <v>233</v>
      </c>
      <c r="B25" s="201">
        <v>13984</v>
      </c>
      <c r="C25" s="197">
        <v>186</v>
      </c>
      <c r="D25" s="197">
        <f t="shared" si="0"/>
        <v>14170</v>
      </c>
      <c r="E25" s="200">
        <f t="shared" si="8"/>
        <v>0.011840490131114418</v>
      </c>
      <c r="F25" s="198">
        <v>12347</v>
      </c>
      <c r="G25" s="197">
        <v>232</v>
      </c>
      <c r="H25" s="197">
        <f t="shared" si="2"/>
        <v>12579</v>
      </c>
      <c r="I25" s="199">
        <f t="shared" si="9"/>
        <v>0.12648064234040857</v>
      </c>
      <c r="J25" s="198">
        <v>26765</v>
      </c>
      <c r="K25" s="197">
        <v>375</v>
      </c>
      <c r="L25" s="197">
        <f t="shared" si="4"/>
        <v>27140</v>
      </c>
      <c r="M25" s="199">
        <f t="shared" si="10"/>
        <v>0.010637734954209528</v>
      </c>
      <c r="N25" s="198">
        <v>23564</v>
      </c>
      <c r="O25" s="197">
        <v>503</v>
      </c>
      <c r="P25" s="197">
        <f t="shared" si="6"/>
        <v>24067</v>
      </c>
      <c r="Q25" s="196">
        <f t="shared" si="11"/>
        <v>0.12768521211617578</v>
      </c>
    </row>
    <row r="26" spans="1:17" s="188" customFormat="1" ht="18" customHeight="1">
      <c r="A26" s="202" t="s">
        <v>234</v>
      </c>
      <c r="B26" s="201">
        <v>13541</v>
      </c>
      <c r="C26" s="197">
        <v>8</v>
      </c>
      <c r="D26" s="197">
        <f t="shared" si="0"/>
        <v>13549</v>
      </c>
      <c r="E26" s="200">
        <f t="shared" si="8"/>
        <v>0.011321580860019002</v>
      </c>
      <c r="F26" s="198">
        <v>10786</v>
      </c>
      <c r="G26" s="197">
        <v>270</v>
      </c>
      <c r="H26" s="197">
        <f t="shared" si="2"/>
        <v>11056</v>
      </c>
      <c r="I26" s="199">
        <f t="shared" si="9"/>
        <v>0.2254884225759768</v>
      </c>
      <c r="J26" s="198">
        <v>27501</v>
      </c>
      <c r="K26" s="197">
        <v>44</v>
      </c>
      <c r="L26" s="197">
        <f t="shared" si="4"/>
        <v>27545</v>
      </c>
      <c r="M26" s="199">
        <f t="shared" si="10"/>
        <v>0.010796477867122383</v>
      </c>
      <c r="N26" s="198">
        <v>22342</v>
      </c>
      <c r="O26" s="197">
        <v>515</v>
      </c>
      <c r="P26" s="197">
        <f t="shared" si="6"/>
        <v>22857</v>
      </c>
      <c r="Q26" s="196">
        <f t="shared" si="11"/>
        <v>0.2051012818830118</v>
      </c>
    </row>
    <row r="27" spans="1:17" s="188" customFormat="1" ht="18" customHeight="1">
      <c r="A27" s="202" t="s">
        <v>235</v>
      </c>
      <c r="B27" s="201">
        <v>13404</v>
      </c>
      <c r="C27" s="197">
        <v>4</v>
      </c>
      <c r="D27" s="197">
        <f t="shared" si="0"/>
        <v>13408</v>
      </c>
      <c r="E27" s="200">
        <f t="shared" si="8"/>
        <v>0.011203760880591539</v>
      </c>
      <c r="F27" s="198">
        <v>10579</v>
      </c>
      <c r="G27" s="197">
        <v>8</v>
      </c>
      <c r="H27" s="197">
        <f t="shared" si="2"/>
        <v>10587</v>
      </c>
      <c r="I27" s="199">
        <f t="shared" si="9"/>
        <v>0.26645886464531965</v>
      </c>
      <c r="J27" s="198">
        <v>27129</v>
      </c>
      <c r="K27" s="197">
        <v>251</v>
      </c>
      <c r="L27" s="197">
        <f t="shared" si="4"/>
        <v>27380</v>
      </c>
      <c r="M27" s="199">
        <f t="shared" si="10"/>
        <v>0.010731804828528257</v>
      </c>
      <c r="N27" s="198">
        <v>23512</v>
      </c>
      <c r="O27" s="197">
        <v>344</v>
      </c>
      <c r="P27" s="197">
        <f t="shared" si="6"/>
        <v>23856</v>
      </c>
      <c r="Q27" s="196">
        <f t="shared" si="11"/>
        <v>0.1477196512407779</v>
      </c>
    </row>
    <row r="28" spans="1:17" s="188" customFormat="1" ht="18" customHeight="1">
      <c r="A28" s="202" t="s">
        <v>236</v>
      </c>
      <c r="B28" s="201">
        <v>7682</v>
      </c>
      <c r="C28" s="197">
        <v>5241</v>
      </c>
      <c r="D28" s="197">
        <f t="shared" si="0"/>
        <v>12923</v>
      </c>
      <c r="E28" s="200">
        <f t="shared" si="1"/>
        <v>0.01079849357546871</v>
      </c>
      <c r="F28" s="198">
        <v>6743</v>
      </c>
      <c r="G28" s="197">
        <v>2989</v>
      </c>
      <c r="H28" s="197">
        <f t="shared" si="2"/>
        <v>9732</v>
      </c>
      <c r="I28" s="199">
        <f t="shared" si="3"/>
        <v>0.3278873818331278</v>
      </c>
      <c r="J28" s="198">
        <v>18590</v>
      </c>
      <c r="K28" s="197">
        <v>12930</v>
      </c>
      <c r="L28" s="197">
        <f t="shared" si="4"/>
        <v>31520</v>
      </c>
      <c r="M28" s="199">
        <f t="shared" si="5"/>
        <v>0.01235451016052632</v>
      </c>
      <c r="N28" s="198">
        <v>18494</v>
      </c>
      <c r="O28" s="197">
        <v>8587</v>
      </c>
      <c r="P28" s="197">
        <f t="shared" si="6"/>
        <v>27081</v>
      </c>
      <c r="Q28" s="196">
        <f t="shared" si="7"/>
        <v>0.16391566042612893</v>
      </c>
    </row>
    <row r="29" spans="1:17" s="188" customFormat="1" ht="18" customHeight="1">
      <c r="A29" s="202" t="s">
        <v>237</v>
      </c>
      <c r="B29" s="201">
        <v>12030</v>
      </c>
      <c r="C29" s="197">
        <v>270</v>
      </c>
      <c r="D29" s="197">
        <f t="shared" si="0"/>
        <v>12300</v>
      </c>
      <c r="E29" s="200">
        <f t="shared" si="1"/>
        <v>0.010277913098991344</v>
      </c>
      <c r="F29" s="198">
        <v>10481</v>
      </c>
      <c r="G29" s="197">
        <v>241</v>
      </c>
      <c r="H29" s="197">
        <f t="shared" si="2"/>
        <v>10722</v>
      </c>
      <c r="I29" s="199">
        <f t="shared" si="3"/>
        <v>0.14717403469501966</v>
      </c>
      <c r="J29" s="198">
        <v>26803</v>
      </c>
      <c r="K29" s="197">
        <v>764</v>
      </c>
      <c r="L29" s="197">
        <f t="shared" si="4"/>
        <v>27567</v>
      </c>
      <c r="M29" s="199">
        <f t="shared" si="5"/>
        <v>0.010805100938934933</v>
      </c>
      <c r="N29" s="198">
        <v>24871</v>
      </c>
      <c r="O29" s="197">
        <v>1011</v>
      </c>
      <c r="P29" s="197">
        <f t="shared" si="6"/>
        <v>25882</v>
      </c>
      <c r="Q29" s="196">
        <f t="shared" si="7"/>
        <v>0.06510316049764309</v>
      </c>
    </row>
    <row r="30" spans="1:17" s="188" customFormat="1" ht="18" customHeight="1">
      <c r="A30" s="202" t="s">
        <v>238</v>
      </c>
      <c r="B30" s="201">
        <v>11406</v>
      </c>
      <c r="C30" s="197">
        <v>203</v>
      </c>
      <c r="D30" s="197">
        <f t="shared" si="0"/>
        <v>11609</v>
      </c>
      <c r="E30" s="200">
        <f t="shared" si="1"/>
        <v>0.009700511639527684</v>
      </c>
      <c r="F30" s="198">
        <v>9990</v>
      </c>
      <c r="G30" s="197">
        <v>7</v>
      </c>
      <c r="H30" s="197">
        <f t="shared" si="2"/>
        <v>9997</v>
      </c>
      <c r="I30" s="199">
        <f t="shared" si="3"/>
        <v>0.16124837451235363</v>
      </c>
      <c r="J30" s="198">
        <v>25038</v>
      </c>
      <c r="K30" s="197">
        <v>924</v>
      </c>
      <c r="L30" s="197">
        <f t="shared" si="4"/>
        <v>25962</v>
      </c>
      <c r="M30" s="199">
        <f t="shared" si="5"/>
        <v>0.010176008654428437</v>
      </c>
      <c r="N30" s="198">
        <v>23447</v>
      </c>
      <c r="O30" s="197">
        <v>723</v>
      </c>
      <c r="P30" s="197">
        <f t="shared" si="6"/>
        <v>24170</v>
      </c>
      <c r="Q30" s="196">
        <f t="shared" si="7"/>
        <v>0.07414149772445189</v>
      </c>
    </row>
    <row r="31" spans="1:17" s="188" customFormat="1" ht="18" customHeight="1">
      <c r="A31" s="202" t="s">
        <v>239</v>
      </c>
      <c r="B31" s="201">
        <v>11353</v>
      </c>
      <c r="C31" s="197">
        <v>27</v>
      </c>
      <c r="D31" s="197">
        <f t="shared" si="0"/>
        <v>11380</v>
      </c>
      <c r="E31" s="200">
        <f t="shared" si="1"/>
        <v>0.00950915862329443</v>
      </c>
      <c r="F31" s="198">
        <v>7497</v>
      </c>
      <c r="G31" s="197">
        <v>7</v>
      </c>
      <c r="H31" s="197">
        <f t="shared" si="2"/>
        <v>7504</v>
      </c>
      <c r="I31" s="199">
        <f t="shared" si="3"/>
        <v>0.5165245202558635</v>
      </c>
      <c r="J31" s="198">
        <v>23904</v>
      </c>
      <c r="K31" s="197">
        <v>42</v>
      </c>
      <c r="L31" s="197">
        <f t="shared" si="4"/>
        <v>23946</v>
      </c>
      <c r="M31" s="199">
        <f t="shared" si="5"/>
        <v>0.00938582171015112</v>
      </c>
      <c r="N31" s="198">
        <v>16740</v>
      </c>
      <c r="O31" s="197">
        <v>66</v>
      </c>
      <c r="P31" s="197">
        <f t="shared" si="6"/>
        <v>16806</v>
      </c>
      <c r="Q31" s="196">
        <f t="shared" si="7"/>
        <v>0.42484826847554436</v>
      </c>
    </row>
    <row r="32" spans="1:17" s="188" customFormat="1" ht="18" customHeight="1">
      <c r="A32" s="202" t="s">
        <v>240</v>
      </c>
      <c r="B32" s="201">
        <v>9376</v>
      </c>
      <c r="C32" s="197">
        <v>54</v>
      </c>
      <c r="D32" s="197">
        <f t="shared" si="0"/>
        <v>9430</v>
      </c>
      <c r="E32" s="200">
        <f t="shared" si="1"/>
        <v>0.007879733375893363</v>
      </c>
      <c r="F32" s="198">
        <v>8263</v>
      </c>
      <c r="G32" s="197">
        <v>1</v>
      </c>
      <c r="H32" s="197">
        <f t="shared" si="2"/>
        <v>8264</v>
      </c>
      <c r="I32" s="199">
        <f t="shared" si="3"/>
        <v>0.14109390125847043</v>
      </c>
      <c r="J32" s="198">
        <v>20441</v>
      </c>
      <c r="K32" s="197">
        <v>182</v>
      </c>
      <c r="L32" s="197">
        <f t="shared" si="4"/>
        <v>20623</v>
      </c>
      <c r="M32" s="199">
        <f t="shared" si="5"/>
        <v>0.008083345908646393</v>
      </c>
      <c r="N32" s="198">
        <v>19123</v>
      </c>
      <c r="O32" s="197">
        <v>83</v>
      </c>
      <c r="P32" s="197">
        <f t="shared" si="6"/>
        <v>19206</v>
      </c>
      <c r="Q32" s="196">
        <f t="shared" si="7"/>
        <v>0.07377902738727471</v>
      </c>
    </row>
    <row r="33" spans="1:17" s="188" customFormat="1" ht="18" customHeight="1">
      <c r="A33" s="202" t="s">
        <v>241</v>
      </c>
      <c r="B33" s="201">
        <v>5352</v>
      </c>
      <c r="C33" s="197">
        <v>4042</v>
      </c>
      <c r="D33" s="197">
        <f t="shared" si="0"/>
        <v>9394</v>
      </c>
      <c r="E33" s="200">
        <f t="shared" si="1"/>
        <v>0.007849651679018268</v>
      </c>
      <c r="F33" s="198">
        <v>5507</v>
      </c>
      <c r="G33" s="197">
        <v>3140</v>
      </c>
      <c r="H33" s="197">
        <f t="shared" si="2"/>
        <v>8647</v>
      </c>
      <c r="I33" s="199">
        <f t="shared" si="3"/>
        <v>0.08638834277784202</v>
      </c>
      <c r="J33" s="198">
        <v>15460</v>
      </c>
      <c r="K33" s="197">
        <v>8611</v>
      </c>
      <c r="L33" s="197">
        <f t="shared" si="4"/>
        <v>24071</v>
      </c>
      <c r="M33" s="199">
        <f t="shared" si="5"/>
        <v>0.00943481643635879</v>
      </c>
      <c r="N33" s="198">
        <v>16500</v>
      </c>
      <c r="O33" s="197">
        <v>5939</v>
      </c>
      <c r="P33" s="197">
        <f t="shared" si="6"/>
        <v>22439</v>
      </c>
      <c r="Q33" s="196">
        <f t="shared" si="7"/>
        <v>0.07273051383751494</v>
      </c>
    </row>
    <row r="34" spans="1:17" s="188" customFormat="1" ht="18" customHeight="1">
      <c r="A34" s="202" t="s">
        <v>242</v>
      </c>
      <c r="B34" s="201">
        <v>9194</v>
      </c>
      <c r="C34" s="197">
        <v>19</v>
      </c>
      <c r="D34" s="197">
        <f t="shared" si="0"/>
        <v>9213</v>
      </c>
      <c r="E34" s="200">
        <f t="shared" si="1"/>
        <v>0.007698407591951809</v>
      </c>
      <c r="F34" s="198">
        <v>8079</v>
      </c>
      <c r="G34" s="197">
        <v>129</v>
      </c>
      <c r="H34" s="197">
        <f t="shared" si="2"/>
        <v>8208</v>
      </c>
      <c r="I34" s="199">
        <f t="shared" si="3"/>
        <v>0.12244152046783618</v>
      </c>
      <c r="J34" s="198">
        <v>20030</v>
      </c>
      <c r="K34" s="197">
        <v>41</v>
      </c>
      <c r="L34" s="197">
        <f t="shared" si="4"/>
        <v>20071</v>
      </c>
      <c r="M34" s="199">
        <f t="shared" si="5"/>
        <v>0.007866985197713318</v>
      </c>
      <c r="N34" s="198">
        <v>18218</v>
      </c>
      <c r="O34" s="197">
        <v>143</v>
      </c>
      <c r="P34" s="197">
        <f t="shared" si="6"/>
        <v>18361</v>
      </c>
      <c r="Q34" s="196">
        <f t="shared" si="7"/>
        <v>0.09313218234300957</v>
      </c>
    </row>
    <row r="35" spans="1:17" s="188" customFormat="1" ht="18" customHeight="1">
      <c r="A35" s="202" t="s">
        <v>243</v>
      </c>
      <c r="B35" s="201">
        <v>8347</v>
      </c>
      <c r="C35" s="197">
        <v>0</v>
      </c>
      <c r="D35" s="197">
        <f t="shared" si="0"/>
        <v>8347</v>
      </c>
      <c r="E35" s="200">
        <f t="shared" si="1"/>
        <v>0.00697477566156754</v>
      </c>
      <c r="F35" s="198">
        <v>6442</v>
      </c>
      <c r="G35" s="197">
        <v>4</v>
      </c>
      <c r="H35" s="197">
        <f t="shared" si="2"/>
        <v>6446</v>
      </c>
      <c r="I35" s="199">
        <f t="shared" si="3"/>
        <v>0.29491157306856963</v>
      </c>
      <c r="J35" s="198">
        <v>17587</v>
      </c>
      <c r="K35" s="197">
        <v>8</v>
      </c>
      <c r="L35" s="197">
        <f t="shared" si="4"/>
        <v>17595</v>
      </c>
      <c r="M35" s="199">
        <f t="shared" si="5"/>
        <v>0.0068964976609917706</v>
      </c>
      <c r="N35" s="198">
        <v>14556</v>
      </c>
      <c r="O35" s="197">
        <v>101</v>
      </c>
      <c r="P35" s="197">
        <f t="shared" si="6"/>
        <v>14657</v>
      </c>
      <c r="Q35" s="196">
        <f t="shared" si="7"/>
        <v>0.2004502967865185</v>
      </c>
    </row>
    <row r="36" spans="1:17" s="188" customFormat="1" ht="18" customHeight="1">
      <c r="A36" s="202" t="s">
        <v>244</v>
      </c>
      <c r="B36" s="201">
        <v>8244</v>
      </c>
      <c r="C36" s="197">
        <v>18</v>
      </c>
      <c r="D36" s="197">
        <f t="shared" si="0"/>
        <v>8262</v>
      </c>
      <c r="E36" s="200">
        <f t="shared" si="1"/>
        <v>0.006903749432834673</v>
      </c>
      <c r="F36" s="198">
        <v>7549</v>
      </c>
      <c r="G36" s="197">
        <v>20</v>
      </c>
      <c r="H36" s="197">
        <f t="shared" si="2"/>
        <v>7569</v>
      </c>
      <c r="I36" s="199">
        <f t="shared" si="3"/>
        <v>0.09155766944114152</v>
      </c>
      <c r="J36" s="198">
        <v>15139</v>
      </c>
      <c r="K36" s="197">
        <v>27</v>
      </c>
      <c r="L36" s="197">
        <f t="shared" si="4"/>
        <v>15166</v>
      </c>
      <c r="M36" s="199">
        <f t="shared" si="5"/>
        <v>0.005944432141324308</v>
      </c>
      <c r="N36" s="198">
        <v>14035</v>
      </c>
      <c r="O36" s="197">
        <v>73</v>
      </c>
      <c r="P36" s="197">
        <f t="shared" si="6"/>
        <v>14108</v>
      </c>
      <c r="Q36" s="196">
        <f t="shared" si="7"/>
        <v>0.07499291182307921</v>
      </c>
    </row>
    <row r="37" spans="1:17" s="188" customFormat="1" ht="18" customHeight="1">
      <c r="A37" s="202" t="s">
        <v>245</v>
      </c>
      <c r="B37" s="201">
        <v>7532</v>
      </c>
      <c r="C37" s="197">
        <v>39</v>
      </c>
      <c r="D37" s="197">
        <f t="shared" si="0"/>
        <v>7571</v>
      </c>
      <c r="E37" s="200">
        <f t="shared" si="1"/>
        <v>0.0063263479733710135</v>
      </c>
      <c r="F37" s="198">
        <v>5742</v>
      </c>
      <c r="G37" s="197"/>
      <c r="H37" s="197">
        <f t="shared" si="2"/>
        <v>5742</v>
      </c>
      <c r="I37" s="199">
        <f t="shared" si="3"/>
        <v>0.31853012887495646</v>
      </c>
      <c r="J37" s="198">
        <v>16059</v>
      </c>
      <c r="K37" s="197">
        <v>46</v>
      </c>
      <c r="L37" s="197">
        <f t="shared" si="4"/>
        <v>16105</v>
      </c>
      <c r="M37" s="199">
        <f t="shared" si="5"/>
        <v>0.006312480524596332</v>
      </c>
      <c r="N37" s="198">
        <v>13448</v>
      </c>
      <c r="O37" s="197">
        <v>51</v>
      </c>
      <c r="P37" s="197">
        <f t="shared" si="6"/>
        <v>13499</v>
      </c>
      <c r="Q37" s="196">
        <f t="shared" si="7"/>
        <v>0.19305133713608424</v>
      </c>
    </row>
    <row r="38" spans="1:17" s="188" customFormat="1" ht="18" customHeight="1">
      <c r="A38" s="656" t="s">
        <v>246</v>
      </c>
      <c r="B38" s="657">
        <v>6906</v>
      </c>
      <c r="C38" s="658">
        <v>2</v>
      </c>
      <c r="D38" s="658">
        <f t="shared" si="0"/>
        <v>6908</v>
      </c>
      <c r="E38" s="659">
        <f t="shared" si="1"/>
        <v>0.005772343389254651</v>
      </c>
      <c r="F38" s="660">
        <v>5070</v>
      </c>
      <c r="G38" s="658"/>
      <c r="H38" s="658">
        <f t="shared" si="2"/>
        <v>5070</v>
      </c>
      <c r="I38" s="661">
        <f t="shared" si="3"/>
        <v>0.3625246548323471</v>
      </c>
      <c r="J38" s="660">
        <v>15780</v>
      </c>
      <c r="K38" s="658">
        <v>34</v>
      </c>
      <c r="L38" s="658">
        <f t="shared" si="4"/>
        <v>15814</v>
      </c>
      <c r="M38" s="661">
        <f t="shared" si="5"/>
        <v>0.006198420801984874</v>
      </c>
      <c r="N38" s="660">
        <v>12338</v>
      </c>
      <c r="O38" s="658">
        <v>1018</v>
      </c>
      <c r="P38" s="658">
        <f t="shared" si="6"/>
        <v>13356</v>
      </c>
      <c r="Q38" s="662">
        <f t="shared" si="7"/>
        <v>0.18403713686732548</v>
      </c>
    </row>
    <row r="39" spans="1:17" s="188" customFormat="1" ht="18" customHeight="1">
      <c r="A39" s="202" t="s">
        <v>247</v>
      </c>
      <c r="B39" s="201">
        <v>6265</v>
      </c>
      <c r="C39" s="197">
        <v>84</v>
      </c>
      <c r="D39" s="197">
        <f t="shared" si="0"/>
        <v>6349</v>
      </c>
      <c r="E39" s="200">
        <f t="shared" si="1"/>
        <v>0.005305241484999678</v>
      </c>
      <c r="F39" s="198">
        <v>9484</v>
      </c>
      <c r="G39" s="197">
        <v>88</v>
      </c>
      <c r="H39" s="197">
        <f t="shared" si="2"/>
        <v>9572</v>
      </c>
      <c r="I39" s="199">
        <f t="shared" si="3"/>
        <v>-0.3367112411199331</v>
      </c>
      <c r="J39" s="198">
        <v>14332</v>
      </c>
      <c r="K39" s="197">
        <v>213</v>
      </c>
      <c r="L39" s="197">
        <f t="shared" si="4"/>
        <v>14545</v>
      </c>
      <c r="M39" s="199">
        <f t="shared" si="5"/>
        <v>0.005701026341524598</v>
      </c>
      <c r="N39" s="198">
        <v>19094</v>
      </c>
      <c r="O39" s="197">
        <v>145</v>
      </c>
      <c r="P39" s="197">
        <f t="shared" si="6"/>
        <v>19239</v>
      </c>
      <c r="Q39" s="196">
        <f t="shared" si="7"/>
        <v>-0.2439835750298872</v>
      </c>
    </row>
    <row r="40" spans="1:17" s="188" customFormat="1" ht="18" customHeight="1">
      <c r="A40" s="202" t="s">
        <v>248</v>
      </c>
      <c r="B40" s="201">
        <v>5590</v>
      </c>
      <c r="C40" s="197">
        <v>130</v>
      </c>
      <c r="D40" s="197">
        <f t="shared" si="0"/>
        <v>5720</v>
      </c>
      <c r="E40" s="200">
        <f t="shared" si="1"/>
        <v>0.004779647392376463</v>
      </c>
      <c r="F40" s="198">
        <v>5537</v>
      </c>
      <c r="G40" s="197">
        <v>381</v>
      </c>
      <c r="H40" s="197">
        <f t="shared" si="2"/>
        <v>5918</v>
      </c>
      <c r="I40" s="199">
        <f t="shared" si="3"/>
        <v>-0.03345724907063197</v>
      </c>
      <c r="J40" s="198">
        <v>11674</v>
      </c>
      <c r="K40" s="197">
        <v>230</v>
      </c>
      <c r="L40" s="197">
        <f t="shared" si="4"/>
        <v>11904</v>
      </c>
      <c r="M40" s="199">
        <f t="shared" si="5"/>
        <v>0.004665865766208925</v>
      </c>
      <c r="N40" s="198">
        <v>11404</v>
      </c>
      <c r="O40" s="197">
        <v>803</v>
      </c>
      <c r="P40" s="197">
        <f t="shared" si="6"/>
        <v>12207</v>
      </c>
      <c r="Q40" s="196">
        <f t="shared" si="7"/>
        <v>-0.024821823543868304</v>
      </c>
    </row>
    <row r="41" spans="1:17" s="188" customFormat="1" ht="18" customHeight="1">
      <c r="A41" s="202" t="s">
        <v>249</v>
      </c>
      <c r="B41" s="201">
        <v>5340</v>
      </c>
      <c r="C41" s="197">
        <v>9</v>
      </c>
      <c r="D41" s="197">
        <f t="shared" si="0"/>
        <v>5349</v>
      </c>
      <c r="E41" s="200">
        <f t="shared" si="1"/>
        <v>0.004469638794024772</v>
      </c>
      <c r="F41" s="198">
        <v>5117</v>
      </c>
      <c r="G41" s="197"/>
      <c r="H41" s="197">
        <f t="shared" si="2"/>
        <v>5117</v>
      </c>
      <c r="I41" s="199">
        <f t="shared" si="3"/>
        <v>0.045339065858901684</v>
      </c>
      <c r="J41" s="198">
        <v>11333</v>
      </c>
      <c r="K41" s="197">
        <v>36</v>
      </c>
      <c r="L41" s="197">
        <f t="shared" si="4"/>
        <v>11369</v>
      </c>
      <c r="M41" s="199">
        <f t="shared" si="5"/>
        <v>0.004456168338040093</v>
      </c>
      <c r="N41" s="198">
        <v>9993</v>
      </c>
      <c r="O41" s="197">
        <v>342</v>
      </c>
      <c r="P41" s="197">
        <f t="shared" si="6"/>
        <v>10335</v>
      </c>
      <c r="Q41" s="196">
        <f t="shared" si="7"/>
        <v>0.10004837929366239</v>
      </c>
    </row>
    <row r="42" spans="1:17" s="188" customFormat="1" ht="18" customHeight="1">
      <c r="A42" s="202" t="s">
        <v>250</v>
      </c>
      <c r="B42" s="201">
        <v>5290</v>
      </c>
      <c r="C42" s="197">
        <v>14</v>
      </c>
      <c r="D42" s="197">
        <f t="shared" si="0"/>
        <v>5304</v>
      </c>
      <c r="E42" s="200">
        <f t="shared" si="1"/>
        <v>0.004432036672930901</v>
      </c>
      <c r="F42" s="198">
        <v>2869</v>
      </c>
      <c r="G42" s="197">
        <v>28</v>
      </c>
      <c r="H42" s="197">
        <f t="shared" si="2"/>
        <v>2897</v>
      </c>
      <c r="I42" s="199">
        <f t="shared" si="3"/>
        <v>0.8308595098377631</v>
      </c>
      <c r="J42" s="198">
        <v>10566</v>
      </c>
      <c r="K42" s="197">
        <v>14</v>
      </c>
      <c r="L42" s="197">
        <f t="shared" si="4"/>
        <v>10580</v>
      </c>
      <c r="M42" s="199">
        <f t="shared" si="5"/>
        <v>0.004146913626217274</v>
      </c>
      <c r="N42" s="198">
        <v>6334</v>
      </c>
      <c r="O42" s="197">
        <v>32</v>
      </c>
      <c r="P42" s="197">
        <f t="shared" si="6"/>
        <v>6366</v>
      </c>
      <c r="Q42" s="196">
        <f t="shared" si="7"/>
        <v>0.6619541313226516</v>
      </c>
    </row>
    <row r="43" spans="1:17" s="188" customFormat="1" ht="18" customHeight="1">
      <c r="A43" s="202" t="s">
        <v>251</v>
      </c>
      <c r="B43" s="201">
        <v>5130</v>
      </c>
      <c r="C43" s="197">
        <v>47</v>
      </c>
      <c r="D43" s="197">
        <f t="shared" si="0"/>
        <v>5177</v>
      </c>
      <c r="E43" s="200">
        <f t="shared" si="1"/>
        <v>0.004325915131177089</v>
      </c>
      <c r="F43" s="198">
        <v>4628</v>
      </c>
      <c r="G43" s="197">
        <v>36</v>
      </c>
      <c r="H43" s="197">
        <f t="shared" si="2"/>
        <v>4664</v>
      </c>
      <c r="I43" s="199">
        <f t="shared" si="3"/>
        <v>0.10999142367066894</v>
      </c>
      <c r="J43" s="198">
        <v>10181</v>
      </c>
      <c r="K43" s="197">
        <v>70</v>
      </c>
      <c r="L43" s="197">
        <f t="shared" si="4"/>
        <v>10251</v>
      </c>
      <c r="M43" s="199">
        <f t="shared" si="5"/>
        <v>0.004017959506838684</v>
      </c>
      <c r="N43" s="198">
        <v>9147</v>
      </c>
      <c r="O43" s="197">
        <v>82</v>
      </c>
      <c r="P43" s="197">
        <f t="shared" si="6"/>
        <v>9229</v>
      </c>
      <c r="Q43" s="196">
        <f t="shared" si="7"/>
        <v>0.11073789142919055</v>
      </c>
    </row>
    <row r="44" spans="1:17" s="188" customFormat="1" ht="18" customHeight="1">
      <c r="A44" s="202" t="s">
        <v>252</v>
      </c>
      <c r="B44" s="201">
        <v>4979</v>
      </c>
      <c r="C44" s="197">
        <v>14</v>
      </c>
      <c r="D44" s="197">
        <f t="shared" si="0"/>
        <v>4993</v>
      </c>
      <c r="E44" s="200">
        <f t="shared" si="1"/>
        <v>0.004172164236037706</v>
      </c>
      <c r="F44" s="198">
        <v>4241</v>
      </c>
      <c r="G44" s="197"/>
      <c r="H44" s="197">
        <f t="shared" si="2"/>
        <v>4241</v>
      </c>
      <c r="I44" s="199">
        <f t="shared" si="3"/>
        <v>0.17731667059655742</v>
      </c>
      <c r="J44" s="198">
        <v>9654</v>
      </c>
      <c r="K44" s="197">
        <v>45</v>
      </c>
      <c r="L44" s="197">
        <f t="shared" si="4"/>
        <v>9699</v>
      </c>
      <c r="M44" s="199">
        <f t="shared" si="5"/>
        <v>0.0038015987959056086</v>
      </c>
      <c r="N44" s="198">
        <v>8285</v>
      </c>
      <c r="O44" s="197">
        <v>179</v>
      </c>
      <c r="P44" s="197">
        <f t="shared" si="6"/>
        <v>8464</v>
      </c>
      <c r="Q44" s="196">
        <f t="shared" si="7"/>
        <v>0.1459120982986768</v>
      </c>
    </row>
    <row r="45" spans="1:17" s="188" customFormat="1" ht="18" customHeight="1">
      <c r="A45" s="202" t="s">
        <v>253</v>
      </c>
      <c r="B45" s="201">
        <v>4937</v>
      </c>
      <c r="C45" s="197">
        <v>10</v>
      </c>
      <c r="D45" s="197">
        <f t="shared" si="0"/>
        <v>4947</v>
      </c>
      <c r="E45" s="200">
        <f t="shared" si="1"/>
        <v>0.00413372651225286</v>
      </c>
      <c r="F45" s="198">
        <v>5547</v>
      </c>
      <c r="G45" s="197">
        <v>6</v>
      </c>
      <c r="H45" s="197">
        <f t="shared" si="2"/>
        <v>5553</v>
      </c>
      <c r="I45" s="199">
        <f t="shared" si="3"/>
        <v>-0.10913019989195027</v>
      </c>
      <c r="J45" s="198">
        <v>10218</v>
      </c>
      <c r="K45" s="197">
        <v>39</v>
      </c>
      <c r="L45" s="197">
        <f t="shared" si="4"/>
        <v>10257</v>
      </c>
      <c r="M45" s="199">
        <f t="shared" si="5"/>
        <v>0.004020311253696652</v>
      </c>
      <c r="N45" s="198">
        <v>11528</v>
      </c>
      <c r="O45" s="197">
        <v>76</v>
      </c>
      <c r="P45" s="197">
        <f t="shared" si="6"/>
        <v>11604</v>
      </c>
      <c r="Q45" s="196">
        <f t="shared" si="7"/>
        <v>-0.11608066184074461</v>
      </c>
    </row>
    <row r="46" spans="1:17" s="188" customFormat="1" ht="18" customHeight="1">
      <c r="A46" s="202" t="s">
        <v>254</v>
      </c>
      <c r="B46" s="201">
        <v>4862</v>
      </c>
      <c r="C46" s="197">
        <v>2</v>
      </c>
      <c r="D46" s="197">
        <f t="shared" si="0"/>
        <v>4864</v>
      </c>
      <c r="E46" s="200">
        <f t="shared" si="1"/>
        <v>0.004064371488901943</v>
      </c>
      <c r="F46" s="198">
        <v>4840</v>
      </c>
      <c r="G46" s="197">
        <v>86</v>
      </c>
      <c r="H46" s="197">
        <f t="shared" si="2"/>
        <v>4926</v>
      </c>
      <c r="I46" s="199">
        <f t="shared" si="3"/>
        <v>-0.012586276898091775</v>
      </c>
      <c r="J46" s="198">
        <v>9174</v>
      </c>
      <c r="K46" s="197">
        <v>8</v>
      </c>
      <c r="L46" s="197">
        <f t="shared" si="4"/>
        <v>9182</v>
      </c>
      <c r="M46" s="199">
        <f t="shared" si="5"/>
        <v>0.0035989566083106813</v>
      </c>
      <c r="N46" s="198">
        <v>9631</v>
      </c>
      <c r="O46" s="197">
        <v>105</v>
      </c>
      <c r="P46" s="197">
        <f t="shared" si="6"/>
        <v>9736</v>
      </c>
      <c r="Q46" s="196">
        <f t="shared" si="7"/>
        <v>-0.05690221857025468</v>
      </c>
    </row>
    <row r="47" spans="1:17" s="188" customFormat="1" ht="18" customHeight="1">
      <c r="A47" s="202" t="s">
        <v>255</v>
      </c>
      <c r="B47" s="201">
        <v>1499</v>
      </c>
      <c r="C47" s="197">
        <v>3301</v>
      </c>
      <c r="D47" s="197">
        <f t="shared" si="0"/>
        <v>4800</v>
      </c>
      <c r="E47" s="200">
        <f t="shared" si="1"/>
        <v>0.0040108929166795485</v>
      </c>
      <c r="F47" s="198">
        <v>1555</v>
      </c>
      <c r="G47" s="197">
        <v>2982</v>
      </c>
      <c r="H47" s="197">
        <f t="shared" si="2"/>
        <v>4537</v>
      </c>
      <c r="I47" s="199">
        <f t="shared" si="3"/>
        <v>0.05796782014547053</v>
      </c>
      <c r="J47" s="198">
        <v>3477</v>
      </c>
      <c r="K47" s="197">
        <v>7019</v>
      </c>
      <c r="L47" s="197">
        <f t="shared" si="4"/>
        <v>10496</v>
      </c>
      <c r="M47" s="199">
        <f t="shared" si="5"/>
        <v>0.004113989170205719</v>
      </c>
      <c r="N47" s="198">
        <v>3911</v>
      </c>
      <c r="O47" s="197">
        <v>6991</v>
      </c>
      <c r="P47" s="197">
        <f t="shared" si="6"/>
        <v>10902</v>
      </c>
      <c r="Q47" s="196">
        <f t="shared" si="7"/>
        <v>-0.037240873234268945</v>
      </c>
    </row>
    <row r="48" spans="1:17" s="188" customFormat="1" ht="18" customHeight="1">
      <c r="A48" s="202" t="s">
        <v>256</v>
      </c>
      <c r="B48" s="201">
        <v>4522</v>
      </c>
      <c r="C48" s="197">
        <v>138</v>
      </c>
      <c r="D48" s="197">
        <f t="shared" si="0"/>
        <v>4660</v>
      </c>
      <c r="E48" s="200">
        <f t="shared" si="1"/>
        <v>0.0038939085399430622</v>
      </c>
      <c r="F48" s="198">
        <v>4349</v>
      </c>
      <c r="G48" s="197">
        <v>47</v>
      </c>
      <c r="H48" s="197">
        <f t="shared" si="2"/>
        <v>4396</v>
      </c>
      <c r="I48" s="199">
        <f t="shared" si="3"/>
        <v>0.060054595086442175</v>
      </c>
      <c r="J48" s="198">
        <v>8799</v>
      </c>
      <c r="K48" s="197">
        <v>274</v>
      </c>
      <c r="L48" s="197">
        <f t="shared" si="4"/>
        <v>9073</v>
      </c>
      <c r="M48" s="199">
        <f t="shared" si="5"/>
        <v>0.003556233207057592</v>
      </c>
      <c r="N48" s="198">
        <v>7951</v>
      </c>
      <c r="O48" s="197">
        <v>152</v>
      </c>
      <c r="P48" s="197">
        <f t="shared" si="6"/>
        <v>8103</v>
      </c>
      <c r="Q48" s="196">
        <f t="shared" si="7"/>
        <v>0.1197087498457361</v>
      </c>
    </row>
    <row r="49" spans="1:17" s="188" customFormat="1" ht="18" customHeight="1">
      <c r="A49" s="202" t="s">
        <v>257</v>
      </c>
      <c r="B49" s="201">
        <v>4390</v>
      </c>
      <c r="C49" s="197">
        <v>8</v>
      </c>
      <c r="D49" s="197">
        <f t="shared" si="0"/>
        <v>4398</v>
      </c>
      <c r="E49" s="200">
        <f t="shared" si="1"/>
        <v>0.0036749806349076364</v>
      </c>
      <c r="F49" s="198">
        <v>3971</v>
      </c>
      <c r="G49" s="197">
        <v>41</v>
      </c>
      <c r="H49" s="197">
        <f t="shared" si="2"/>
        <v>4012</v>
      </c>
      <c r="I49" s="199">
        <f t="shared" si="3"/>
        <v>0.09621136590229318</v>
      </c>
      <c r="J49" s="198">
        <v>9846</v>
      </c>
      <c r="K49" s="197">
        <v>30</v>
      </c>
      <c r="L49" s="197">
        <f t="shared" si="4"/>
        <v>9876</v>
      </c>
      <c r="M49" s="199">
        <f t="shared" si="5"/>
        <v>0.003870975328215671</v>
      </c>
      <c r="N49" s="198">
        <v>9134</v>
      </c>
      <c r="O49" s="197">
        <v>91</v>
      </c>
      <c r="P49" s="197">
        <f t="shared" si="6"/>
        <v>9225</v>
      </c>
      <c r="Q49" s="196">
        <f t="shared" si="7"/>
        <v>0.0705691056910569</v>
      </c>
    </row>
    <row r="50" spans="1:17" s="188" customFormat="1" ht="18" customHeight="1" thickBot="1">
      <c r="A50" s="195" t="s">
        <v>258</v>
      </c>
      <c r="B50" s="194">
        <v>133258</v>
      </c>
      <c r="C50" s="190">
        <v>36632</v>
      </c>
      <c r="D50" s="190">
        <f t="shared" si="0"/>
        <v>169890</v>
      </c>
      <c r="E50" s="193">
        <f t="shared" si="1"/>
        <v>0.14196054116972678</v>
      </c>
      <c r="F50" s="191">
        <v>113068</v>
      </c>
      <c r="G50" s="190">
        <v>38051</v>
      </c>
      <c r="H50" s="190">
        <f t="shared" si="2"/>
        <v>151119</v>
      </c>
      <c r="I50" s="192">
        <f t="shared" si="3"/>
        <v>0.12421336827268581</v>
      </c>
      <c r="J50" s="191">
        <v>290262</v>
      </c>
      <c r="K50" s="190">
        <v>75687</v>
      </c>
      <c r="L50" s="190">
        <f t="shared" si="4"/>
        <v>365949</v>
      </c>
      <c r="M50" s="192">
        <f t="shared" si="5"/>
        <v>0.14343656848776798</v>
      </c>
      <c r="N50" s="191">
        <v>259291</v>
      </c>
      <c r="O50" s="190">
        <v>84682</v>
      </c>
      <c r="P50" s="190">
        <f t="shared" si="6"/>
        <v>343973</v>
      </c>
      <c r="Q50" s="189">
        <f t="shared" si="7"/>
        <v>0.06388873545307328</v>
      </c>
    </row>
    <row r="51" ht="15" thickTop="1">
      <c r="A51" s="122" t="s">
        <v>49</v>
      </c>
    </row>
    <row r="52" ht="14.25" customHeight="1">
      <c r="A52" s="95" t="s">
        <v>48</v>
      </c>
    </row>
  </sheetData>
  <sheetProtection/>
  <mergeCells count="14">
    <mergeCell ref="N1:Q1"/>
    <mergeCell ref="B5:I5"/>
    <mergeCell ref="J5:Q5"/>
    <mergeCell ref="A3:Q3"/>
    <mergeCell ref="N6:P6"/>
    <mergeCell ref="Q6:Q7"/>
    <mergeCell ref="B6:D6"/>
    <mergeCell ref="E6:E7"/>
    <mergeCell ref="F6:H6"/>
    <mergeCell ref="I6:I7"/>
    <mergeCell ref="J6:L6"/>
    <mergeCell ref="M6:M7"/>
    <mergeCell ref="A5:A7"/>
    <mergeCell ref="A4:Q4"/>
  </mergeCells>
  <conditionalFormatting sqref="Q51:Q65536 I51:I65536 I3 Q3">
    <cfRule type="cellIs" priority="2" dxfId="90" operator="lessThan" stopIfTrue="1">
      <formula>0</formula>
    </cfRule>
  </conditionalFormatting>
  <conditionalFormatting sqref="Q8:Q50 I8:I50">
    <cfRule type="cellIs" priority="3" dxfId="90" operator="lessThan" stopIfTrue="1">
      <formula>0</formula>
    </cfRule>
    <cfRule type="cellIs" priority="4" dxfId="92" operator="greaterThanOrEqual" stopIfTrue="1">
      <formula>0</formula>
    </cfRule>
  </conditionalFormatting>
  <conditionalFormatting sqref="I5 Q5">
    <cfRule type="cellIs" priority="1" dxfId="90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Cuadros boletin origen - destino Febrero 2012</dc:title>
  <dc:subject/>
  <dc:creator>Juan Carlos Torres Camargo</dc:creator>
  <cp:keywords/>
  <dc:description/>
  <cp:lastModifiedBy>SKY</cp:lastModifiedBy>
  <cp:lastPrinted>2012-04-16T14:34:54Z</cp:lastPrinted>
  <dcterms:created xsi:type="dcterms:W3CDTF">2011-06-09T20:44:59Z</dcterms:created>
  <dcterms:modified xsi:type="dcterms:W3CDTF">2012-05-17T16:13:50Z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AEVVZYF6TF2M-634-421</vt:lpwstr>
  </property>
  <property fmtid="{D5CDD505-2E9C-101B-9397-08002B2CF9AE}" pid="3" name="_dlc_DocIdItemGuid">
    <vt:lpwstr>698db0d8-3cb6-40b5-b8a7-1e016f21eff0</vt:lpwstr>
  </property>
  <property fmtid="{D5CDD505-2E9C-101B-9397-08002B2CF9AE}" pid="4" name="_dlc_DocIdUrl">
    <vt:lpwstr>http://www.aerocivil.gov.co/AAeronautica/Estadisticas/TAereo/EOperacionales/BolPubAnte/_layouts/DocIdRedir.aspx?ID=AEVVZYF6TF2M-634-421, AEVVZYF6TF2M-634-421</vt:lpwstr>
  </property>
  <property fmtid="{D5CDD505-2E9C-101B-9397-08002B2CF9AE}" pid="5" name="Clase">
    <vt:lpwstr/>
  </property>
  <property fmtid="{D5CDD505-2E9C-101B-9397-08002B2CF9AE}" pid="6" name="Sesion">
    <vt:lpwstr>Boletines Mensuales Origen-Destino</vt:lpwstr>
  </property>
  <property fmtid="{D5CDD505-2E9C-101B-9397-08002B2CF9AE}" pid="7" name="Orden">
    <vt:lpwstr>106.000000000000</vt:lpwstr>
  </property>
  <property fmtid="{D5CDD505-2E9C-101B-9397-08002B2CF9AE}" pid="8" name="TaskStatus">
    <vt:lpwstr>No iniciada</vt:lpwstr>
  </property>
  <property fmtid="{D5CDD505-2E9C-101B-9397-08002B2CF9AE}" pid="9" name="Vigencia">
    <vt:lpwstr>2012</vt:lpwstr>
  </property>
  <property fmtid="{D5CDD505-2E9C-101B-9397-08002B2CF9AE}" pid="10" name="Transporte aéreo">
    <vt:lpwstr>Transporte aéreo</vt:lpwstr>
  </property>
  <property fmtid="{D5CDD505-2E9C-101B-9397-08002B2CF9AE}" pid="11" name="Taxis aéreos">
    <vt:lpwstr>Origen - Destino</vt:lpwstr>
  </property>
  <property fmtid="{D5CDD505-2E9C-101B-9397-08002B2CF9AE}" pid="12" name="Dependencia">
    <vt:lpwstr>Transporte aéreo</vt:lpwstr>
  </property>
  <property fmtid="{D5CDD505-2E9C-101B-9397-08002B2CF9AE}" pid="13" name="Tema">
    <vt:lpwstr>Origen - Destino</vt:lpwstr>
  </property>
  <property fmtid="{D5CDD505-2E9C-101B-9397-08002B2CF9AE}" pid="14" name="Formato">
    <vt:lpwstr>/Style%20Library/Images/xls.svg</vt:lpwstr>
  </property>
</Properties>
</file>